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21c6a45218e55cbd/Documents/Auto/2026 Mokka/"/>
    </mc:Choice>
  </mc:AlternateContent>
  <xr:revisionPtr revIDLastSave="2" documentId="8_{7955AD71-BE6D-4C13-91BC-6BBCEA646C62}" xr6:coauthVersionLast="47" xr6:coauthVersionMax="47" xr10:uidLastSave="{C4CB316C-4DB0-46AD-B0C6-5ED04F51AF71}"/>
  <bookViews>
    <workbookView xWindow="-108" yWindow="-108" windowWidth="23256" windowHeight="12456" xr2:uid="{00000000-000D-0000-FFFF-FFFF00000000}"/>
  </bookViews>
  <sheets>
    <sheet name="Übersicht" sheetId="1" r:id="rId1"/>
    <sheet name="Tarifdaten" sheetId="2" r:id="rId2"/>
    <sheet name="Infrastruktur" sheetId="3" r:id="rId3"/>
    <sheet name="Europa-Preis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4" l="1"/>
  <c r="K13" i="4"/>
  <c r="K12" i="4"/>
  <c r="K11" i="4"/>
  <c r="K10" i="4"/>
  <c r="K9" i="4"/>
  <c r="K8" i="4"/>
  <c r="K7" i="4"/>
  <c r="K6" i="4"/>
  <c r="I16" i="2"/>
  <c r="J16" i="2" s="1"/>
  <c r="F26" i="1" s="1"/>
  <c r="G15" i="2"/>
  <c r="F15" i="2"/>
  <c r="J10" i="2"/>
  <c r="F20" i="1" s="1"/>
  <c r="I10" i="2"/>
  <c r="J8" i="2"/>
  <c r="I8" i="2"/>
  <c r="J7" i="2"/>
  <c r="I7" i="2"/>
  <c r="G5" i="2"/>
  <c r="D15" i="1" s="1"/>
  <c r="F5" i="2"/>
  <c r="G4" i="2"/>
  <c r="I5" i="2" s="1"/>
  <c r="J5" i="2" s="1"/>
  <c r="F15" i="1" s="1"/>
  <c r="F4" i="2"/>
  <c r="F3" i="2"/>
  <c r="G3" i="2" s="1"/>
  <c r="I34" i="1"/>
  <c r="B34" i="1"/>
  <c r="E33" i="1"/>
  <c r="B33" i="1"/>
  <c r="J33" i="1" s="1"/>
  <c r="K33" i="1" s="1"/>
  <c r="G32" i="1"/>
  <c r="E32" i="1"/>
  <c r="F32" i="1" s="1"/>
  <c r="B32" i="1"/>
  <c r="I31" i="1"/>
  <c r="G31" i="1"/>
  <c r="H31" i="1" s="1"/>
  <c r="B31" i="1"/>
  <c r="E31" i="1" s="1"/>
  <c r="F31" i="1" s="1"/>
  <c r="I30" i="1"/>
  <c r="B30" i="1"/>
  <c r="E26" i="1"/>
  <c r="D26" i="1"/>
  <c r="C26" i="1"/>
  <c r="B26" i="1"/>
  <c r="A26" i="1"/>
  <c r="F25" i="1"/>
  <c r="E25" i="1"/>
  <c r="D25" i="1"/>
  <c r="C25" i="1"/>
  <c r="B25" i="1"/>
  <c r="A25" i="1"/>
  <c r="F24" i="1"/>
  <c r="E24" i="1"/>
  <c r="D24" i="1"/>
  <c r="C24" i="1"/>
  <c r="B24" i="1"/>
  <c r="A24" i="1"/>
  <c r="F23" i="1"/>
  <c r="E23" i="1"/>
  <c r="D23" i="1"/>
  <c r="C23" i="1"/>
  <c r="B23" i="1"/>
  <c r="A23" i="1"/>
  <c r="F22" i="1"/>
  <c r="E22" i="1"/>
  <c r="D22" i="1"/>
  <c r="C22" i="1"/>
  <c r="B22" i="1"/>
  <c r="A22" i="1"/>
  <c r="F21" i="1"/>
  <c r="E21" i="1"/>
  <c r="D21" i="1"/>
  <c r="C21" i="1"/>
  <c r="B21" i="1"/>
  <c r="A21" i="1"/>
  <c r="E20" i="1"/>
  <c r="D20" i="1"/>
  <c r="C20" i="1"/>
  <c r="B20" i="1"/>
  <c r="A20" i="1"/>
  <c r="F19" i="1"/>
  <c r="E19" i="1"/>
  <c r="D19" i="1"/>
  <c r="C19" i="1"/>
  <c r="B19" i="1"/>
  <c r="A19" i="1"/>
  <c r="F18" i="1"/>
  <c r="E18" i="1"/>
  <c r="D18" i="1"/>
  <c r="C18" i="1"/>
  <c r="B18" i="1"/>
  <c r="A18" i="1"/>
  <c r="F17" i="1"/>
  <c r="E17" i="1"/>
  <c r="D17" i="1"/>
  <c r="C17" i="1"/>
  <c r="B17" i="1"/>
  <c r="A17" i="1"/>
  <c r="F16" i="1"/>
  <c r="E16" i="1"/>
  <c r="D16" i="1"/>
  <c r="C16" i="1"/>
  <c r="B16" i="1"/>
  <c r="A16" i="1"/>
  <c r="E15" i="1"/>
  <c r="C15" i="1"/>
  <c r="B15" i="1"/>
  <c r="A15" i="1"/>
  <c r="E14" i="1"/>
  <c r="D14" i="1"/>
  <c r="C14" i="1"/>
  <c r="B14" i="1"/>
  <c r="A14" i="1"/>
  <c r="F13" i="1"/>
  <c r="E13" i="1"/>
  <c r="C13" i="1"/>
  <c r="B13" i="1"/>
  <c r="A13" i="1"/>
  <c r="I4" i="2" l="1"/>
  <c r="J4" i="2" s="1"/>
  <c r="F14" i="1" s="1"/>
  <c r="C30" i="1"/>
  <c r="D13" i="1"/>
  <c r="C34" i="1"/>
  <c r="D34" i="1" s="1"/>
  <c r="C33" i="1"/>
  <c r="D33" i="1" s="1"/>
  <c r="K32" i="1"/>
  <c r="J30" i="1"/>
  <c r="K30" i="1" s="1"/>
  <c r="J34" i="1"/>
  <c r="K34" i="1" s="1"/>
  <c r="D30" i="1"/>
  <c r="J31" i="1"/>
  <c r="K31" i="1" s="1"/>
  <c r="H32" i="1"/>
  <c r="F33" i="1"/>
  <c r="E30" i="1"/>
  <c r="F30" i="1" s="1"/>
  <c r="C31" i="1"/>
  <c r="D31" i="1" s="1"/>
  <c r="I32" i="1"/>
  <c r="G33" i="1"/>
  <c r="H33" i="1" s="1"/>
  <c r="E34" i="1"/>
  <c r="F34" i="1" s="1"/>
  <c r="J32" i="1"/>
  <c r="G30" i="1"/>
  <c r="H30" i="1" s="1"/>
  <c r="C32" i="1"/>
  <c r="D32" i="1" s="1"/>
  <c r="I33" i="1"/>
  <c r="G34" i="1"/>
  <c r="H34" i="1" s="1"/>
</calcChain>
</file>

<file path=xl/sharedStrings.xml><?xml version="1.0" encoding="utf-8"?>
<sst xmlns="http://schemas.openxmlformats.org/spreadsheetml/2006/main" count="287" uniqueCount="190">
  <si>
    <t>Tarifdaten und Break-even-Berechnung</t>
  </si>
  <si>
    <t>Anbieter</t>
  </si>
  <si>
    <t>Tarif</t>
  </si>
  <si>
    <t>Netz / Nutzung</t>
  </si>
  <si>
    <t>Monatsgebühr</t>
  </si>
  <si>
    <t>Preis regulär</t>
  </si>
  <si>
    <t>Rabatt / Aktion</t>
  </si>
  <si>
    <t>Preis aktuell</t>
  </si>
  <si>
    <t>Vergleichstarif</t>
  </si>
  <si>
    <t>Break-even kWh</t>
  </si>
  <si>
    <t>Break-even km</t>
  </si>
  <si>
    <t>Voraussetzung / Hinweis</t>
  </si>
  <si>
    <t>Quelle</t>
  </si>
  <si>
    <t>EnBW</t>
  </si>
  <si>
    <t>S</t>
  </si>
  <si>
    <t>EnBW-eigene Ladepunkte</t>
  </si>
  <si>
    <t>Aktionspreis bis 30.09.2026; danach regulärer Preis</t>
  </si>
  <si>
    <t>https://www.enbw.com/elektromobilitaet/produkte/ladetarife</t>
  </si>
  <si>
    <t>M</t>
  </si>
  <si>
    <t>EnBW S</t>
  </si>
  <si>
    <t>Aktionspreis bis 30.09.2026; monatlich kündbar</t>
  </si>
  <si>
    <t>L</t>
  </si>
  <si>
    <t>EnBW M</t>
  </si>
  <si>
    <t>IONITY</t>
  </si>
  <si>
    <t>Go</t>
  </si>
  <si>
    <t>IONITY-Ladepunkte</t>
  </si>
  <si>
    <t>Deutschland; Preise können je Ladepunkt abweichen</t>
  </si>
  <si>
    <t>https://www.ionity.eu/subscriptions</t>
  </si>
  <si>
    <t>Motion</t>
  </si>
  <si>
    <t>IONITY Go</t>
  </si>
  <si>
    <t>Deutschland; aktuelle Mindestpreise</t>
  </si>
  <si>
    <t>Power</t>
  </si>
  <si>
    <t>IONITY Motion</t>
  </si>
  <si>
    <t>Aral pulse</t>
  </si>
  <si>
    <t>Klassik</t>
  </si>
  <si>
    <t>Aral-pulse-Ladepunkte &gt;50 kW</t>
  </si>
  <si>
    <t>Ohne Mitgliedschaft</t>
  </si>
  <si>
    <t>https://www.aral.de/de/global/retail/pulse/tarife-bezahlmethoden.html</t>
  </si>
  <si>
    <t>Extra</t>
  </si>
  <si>
    <t>Aral Klassik</t>
  </si>
  <si>
    <t>ADAC e-Charge</t>
  </si>
  <si>
    <t>Nur für ADAC-Mitglieder</t>
  </si>
  <si>
    <t>EWE Go</t>
  </si>
  <si>
    <t>Eigene Station</t>
  </si>
  <si>
    <t>EWE-Go-eigene Ladepunkte</t>
  </si>
  <si>
    <t>Einheitlicher AC-/DC-Preis; keine Grundgebühr</t>
  </si>
  <si>
    <t>https://www.ewe-go.de/</t>
  </si>
  <si>
    <t>Partner</t>
  </si>
  <si>
    <t>Roaming-Partner in Europa</t>
  </si>
  <si>
    <t>Partnerpreis; keine Grundgebühr</t>
  </si>
  <si>
    <t>Fastned</t>
  </si>
  <si>
    <t>Standard</t>
  </si>
  <si>
    <t>Fastned-Stationen Deutschland</t>
  </si>
  <si>
    <t>Direkt-/Standardtarif</t>
  </si>
  <si>
    <t>https://www.fastnedcharging.com/de/laden/tarife</t>
  </si>
  <si>
    <t>App</t>
  </si>
  <si>
    <t>10 % App-Rabatt aktuell bis 31.08.2026</t>
  </si>
  <si>
    <t>Gold</t>
  </si>
  <si>
    <t>Fastned App</t>
  </si>
  <si>
    <t>Aktueller Aktionspreis bis 31.08.2026</t>
  </si>
  <si>
    <t>Ladeinfrastruktur der Anbieter – eigenes Netz vs. Roaming</t>
  </si>
  <si>
    <t>Wichtig: „Erreichbare Ladepunkte“ über eine App oder Ladekarte sind nicht dasselbe wie das eigene Netz. Für Preis und Zuverlässigkeit ist entscheidend, ob du direkt beim Betreiber oder über Roaming lädst. Die Angaben sind aktuelle Größenordnungen bzw. veröffentlichte Stände der Anbieter.</t>
  </si>
  <si>
    <t>Eigenes Netz Deutschland</t>
  </si>
  <si>
    <t>Eigene Infrastruktur / Stand</t>
  </si>
  <si>
    <t>Zugang Deutschland</t>
  </si>
  <si>
    <t>Europa / Roaming</t>
  </si>
  <si>
    <t>Marktabdeckung</t>
  </si>
  <si>
    <t>Max. Leistung</t>
  </si>
  <si>
    <t>Typische Standorte</t>
  </si>
  <si>
    <t>Praktische Einschätzung</t>
  </si>
  <si>
    <t>Sehr dichtes eigenes HPC-Netz</t>
  </si>
  <si>
    <t>Mehr als 9.000 Schnellladepunkte in Deutschland</t>
  </si>
  <si>
    <t>EnBW HyperNetz mit sehr großer Betreiberabdeckung</t>
  </si>
  <si>
    <t>Über 900.000 Ladepunkte in 17 Ländern</t>
  </si>
  <si>
    <t>Deutschland stark; europaweit breite Roaming-Abdeckung</t>
  </si>
  <si>
    <t>bis 400 kW</t>
  </si>
  <si>
    <t>Autobahnen, Fernstraßen, Einkaufszentren, Ladeparks</t>
  </si>
  <si>
    <t>Bester Deutschland-Allrounder. Im Ausland Fremdbetreiberpreis prüfen.</t>
  </si>
  <si>
    <t>https://www.enbw.com/elektromobilitaet/unterwegs-laden</t>
  </si>
  <si>
    <t>Dicht entlang wichtiger Fernverkehrsachsen</t>
  </si>
  <si>
    <t>Über 6.000 Ladepunkte an mehr als 850 Standorten in Europa</t>
  </si>
  <si>
    <t>Eigenes Netz, Schwerpunkt Autobahn</t>
  </si>
  <si>
    <t>Eigenes Netz in 24 europäischen Ländern</t>
  </si>
  <si>
    <t>Besonders stark auf europäischer Langstrecke</t>
  </si>
  <si>
    <t>bis 600 kW an neuen Systemen</t>
  </si>
  <si>
    <t>Autobahnraststätten und Fernverkehrskorridore</t>
  </si>
  <si>
    <t>Sehr planbar für Europa; Abdeckung abseits der Hauptachsen geringer.</t>
  </si>
  <si>
    <t>https://www.ionity.eu/network</t>
  </si>
  <si>
    <t>Großes deutsches Tankstellen-/HPC-Netz</t>
  </si>
  <si>
    <t>Mehr als 4.000 Ladepunkte an rund 600 Standorten in Deutschland</t>
  </si>
  <si>
    <t>Aral pulse direkt; App/Karte</t>
  </si>
  <si>
    <t>Ausgewählte europäische bp-pulse-/Partnernetze</t>
  </si>
  <si>
    <t>Deutschland sehr gut; Europa länder- und partnerabhängig</t>
  </si>
  <si>
    <t>Aral-Tankstellen, Autobahnnähe, urbane Verkehrsknoten</t>
  </si>
  <si>
    <t>Praktisch und gut erreichbar; europaweit nicht so einheitlich wie IONITY.</t>
  </si>
  <si>
    <t>https://www.aral.de/de/global/retail/pulse.html</t>
  </si>
  <si>
    <t>Mittleres eigenes Netz mit regionalen Schwerpunkten</t>
  </si>
  <si>
    <t>Mehr als 3.000 eigene Ladepunkte; davon rund 2.000 Schnellladepunkte ≥150 kW</t>
  </si>
  <si>
    <t>Rund 100.000 Ladepunkte per App/Karte in Deutschland</t>
  </si>
  <si>
    <t>Rund 500.000 Partnerladepunkte in Europa</t>
  </si>
  <si>
    <t>Eigenes Netz vor allem Deutschland; Roaming europaweit</t>
  </si>
  <si>
    <t>Supermärkte, McDonald's, Rastanlagen und regionale Standorte</t>
  </si>
  <si>
    <t>Preislich stark am eigenen Netz; auf Langstrecke vorher Standorte prüfen.</t>
  </si>
  <si>
    <t>Kleineres, wachsendes deutsches Netz</t>
  </si>
  <si>
    <t>54 Stationen in Deutschland; 414 Stationen und 2.708 Ladepunkte in 9 Ländern (Q1 2026)</t>
  </si>
  <si>
    <t>Eigenes Netz, direkte App-/Kartenladung</t>
  </si>
  <si>
    <t>Eigenes Netz in 9 europäischen Ländern</t>
  </si>
  <si>
    <t>Stark in Niederlande, Belgien, Frankreich; Deutschland im Ausbau</t>
  </si>
  <si>
    <t>meist 300 kW+, neue Standorte bis 400 kW</t>
  </si>
  <si>
    <t>Markante überdachte Schnellladeparks an Autobahnen</t>
  </si>
  <si>
    <t>Sehr gute Ladeparks, aber geringere Standortdichte als EnBW/IONITY.</t>
  </si>
  <si>
    <t>https://www.fastnedcharging.com/media/qnfi4jij/q1-2026-trading-update-vf.pdf?10000=</t>
  </si>
  <si>
    <t>Tesla Supercharger</t>
  </si>
  <si>
    <t>Sehr großes Schnellladenetz; nicht jeder Standort für Fremdmarken geöffnet</t>
  </si>
  <si>
    <t>Standortzahl und Preise werden dynamisch in der Tesla-App angezeigt</t>
  </si>
  <si>
    <t>Ausgewählte Supercharger für andere E-Autos geöffnet</t>
  </si>
  <si>
    <t>Mehr als 80.000 Supercharger weltweit; viele europäische Länder</t>
  </si>
  <si>
    <t>Sehr breite internationale Abdeckung, Öffnung für Fremdmarken standortabhängig</t>
  </si>
  <si>
    <t>standortabhängig</t>
  </si>
  <si>
    <t>Autobahnnah, Hotels, Einkaufszentren und eigene Ladeparks</t>
  </si>
  <si>
    <t>Sehr wertvolles Backup; Verfügbarkeit und Preis für Fremdmarken in der App prüfen.</t>
  </si>
  <si>
    <t>https://www.tesla.com/de_de/support/charging/supercharging-other-evs</t>
  </si>
  <si>
    <t>IONITY – Länderpreise</t>
  </si>
  <si>
    <t>Fastned – Länderpreise</t>
  </si>
  <si>
    <t>Aktuelle Monats-/Mindestpreise laut IONITY. Der tatsächlich angezeigte Preis kann je Ladepunkt abweichen.</t>
  </si>
  <si>
    <t>Aktuelle Standard- und Gold-Preise. Aktions- und App-Rabatte können zeitlich begrenzt sein.</t>
  </si>
  <si>
    <t>Land</t>
  </si>
  <si>
    <t>Währung</t>
  </si>
  <si>
    <t>App ca. -10 %</t>
  </si>
  <si>
    <t>Deutschland</t>
  </si>
  <si>
    <t>EUR</t>
  </si>
  <si>
    <t>Österreich</t>
  </si>
  <si>
    <t>Belgien</t>
  </si>
  <si>
    <t>Schweiz</t>
  </si>
  <si>
    <t>CHF</t>
  </si>
  <si>
    <t>Frankreich</t>
  </si>
  <si>
    <t>Dänemark</t>
  </si>
  <si>
    <t>DKK</t>
  </si>
  <si>
    <t>Italien</t>
  </si>
  <si>
    <t>Spanien</t>
  </si>
  <si>
    <t>Niederlande</t>
  </si>
  <si>
    <t>Großbritannien</t>
  </si>
  <si>
    <t>GBP</t>
  </si>
  <si>
    <t>E-Auto-Ladetarife – einfach vergleichen</t>
  </si>
  <si>
    <t>Tarif, Grundgebühr, kWh-Preis, Geltungsbereich und Break-even auf einen Blick · alle Kosten beziehen sich auf öffentliche Ladung</t>
  </si>
  <si>
    <t>Deine Annahmen</t>
  </si>
  <si>
    <t>Schnellwahl</t>
  </si>
  <si>
    <t>Verbrauch</t>
  </si>
  <si>
    <t>kWh/100 km</t>
  </si>
  <si>
    <t>Deutschland · ohne Abo</t>
  </si>
  <si>
    <t>EWE Go eigene Station · 0,52 €/kWh</t>
  </si>
  <si>
    <t>Startenergie aus Akku</t>
  </si>
  <si>
    <t>kWh</t>
  </si>
  <si>
    <t>Deutschland · flexibel</t>
  </si>
  <si>
    <t>EnBW · dichtes eigenes HPC-Netz</t>
  </si>
  <si>
    <t>EnBW-Aktionsrabatt</t>
  </si>
  <si>
    <t>€/kWh</t>
  </si>
  <si>
    <t>Europa · Fernstrecke</t>
  </si>
  <si>
    <t>IONITY · Autobahnnetz in 24 Ländern</t>
  </si>
  <si>
    <t>Datenstand</t>
  </si>
  <si>
    <t>30.07.2026</t>
  </si>
  <si>
    <t>Preise in Apps prüfen</t>
  </si>
  <si>
    <t>Backup</t>
  </si>
  <si>
    <t>Tesla App + EWE Go Partner/Roaming</t>
  </si>
  <si>
    <t>Tarife auf einen Blick</t>
  </si>
  <si>
    <t>Grundgebühr</t>
  </si>
  <si>
    <t>Preis je kWh</t>
  </si>
  <si>
    <t>Geltungsbereich</t>
  </si>
  <si>
    <t>Break-even ab</t>
  </si>
  <si>
    <t>Empfehlung</t>
  </si>
  <si>
    <t>Kurze Ladungen ohne Abo</t>
  </si>
  <si>
    <t>Mittlere Deutschland-Reise</t>
  </si>
  <si>
    <t>Viel EnBW-Ladung im Reisemonat</t>
  </si>
  <si>
    <t>Einzelne IONITY-Ladung</t>
  </si>
  <si>
    <t>Mittlere Europa-Reise</t>
  </si>
  <si>
    <t>Lange Europa-Reise</t>
  </si>
  <si>
    <t>Ohne Abo an Aral pulse</t>
  </si>
  <si>
    <t>Ab mittlerer Monatsladung</t>
  </si>
  <si>
    <t>Gute Wahl für ADAC-Mitglieder</t>
  </si>
  <si>
    <t>Günstig – nur im eigenen Netz</t>
  </si>
  <si>
    <t>Roaming-Backup in Europa</t>
  </si>
  <si>
    <t>Direktladen ohne App-Rabatt</t>
  </si>
  <si>
    <t>App-Rabatt ohne Grundgebühr</t>
  </si>
  <si>
    <t>Für häufige Fastned-Ladung</t>
  </si>
  <si>
    <t>Gesamtkosten nach Fahrstrecke – günstigster Tarif je Anbieter</t>
  </si>
  <si>
    <t>Strecke</t>
  </si>
  <si>
    <t>Öffentliche Energie</t>
  </si>
  <si>
    <t>Aral ohne ADAC</t>
  </si>
  <si>
    <t>EWE Go eigen</t>
  </si>
  <si>
    <t>Hinweis: Die Monatsgebühr wird vollständig dem betrachteten Reisemonat zugerechnet. „EWE Go eigen“ gilt ausschließlich an eigenen EWE-Go-Ladepunkten; im Roaming gilt der Partnerpreis. Preise und Aktionen vor der Reise in den Anbieter-Apps prüfen.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</si>
</sst>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0\ &quot;kWh&quot;"/>
    <numFmt numFmtId="166" formatCode="0\ &quot;km&quot;"/>
    <numFmt numFmtId="168" formatCode="0.00\ \€"/>
    <numFmt numFmtId="169" formatCode="0.000\ \€"/>
    <numFmt numFmtId="170" formatCode="0.000"/>
  </numFmts>
  <fonts count="15">
    <font>
      <sz val="11"/>
      <name val="Carlito"/>
    </font>
    <font>
      <b/>
      <sz val="11"/>
      <color rgb="FFFFFFFF"/>
      <name val="Carlito"/>
    </font>
    <font>
      <i/>
      <sz val="11"/>
      <color rgb="FF123B66"/>
      <name val="Carlito"/>
    </font>
    <font>
      <sz val="11"/>
      <name val="Carlito"/>
    </font>
    <font>
      <b/>
      <sz val="20"/>
      <color rgb="FFFFFFFF"/>
      <name val="Aptos Display"/>
    </font>
    <font>
      <i/>
      <sz val="10"/>
      <color rgb="FF173F67"/>
      <name val="Aptos"/>
    </font>
    <font>
      <b/>
      <sz val="11"/>
      <color rgb="FF243447"/>
      <name val="Carlito"/>
    </font>
    <font>
      <sz val="11"/>
      <color rgb="FF243447"/>
      <name val="Carlito"/>
    </font>
    <font>
      <b/>
      <sz val="12"/>
      <color rgb="FFFFFFFF"/>
      <name val="Carlito"/>
    </font>
    <font>
      <sz val="10"/>
      <color rgb="FF243447"/>
      <name val="Aptos"/>
    </font>
    <font>
      <b/>
      <sz val="10"/>
      <color rgb="FF243447"/>
      <name val="Aptos"/>
    </font>
    <font>
      <i/>
      <sz val="9"/>
      <color rgb="FF5B6B7A"/>
      <name val="Carlito"/>
    </font>
    <font>
      <b/>
      <sz val="16"/>
      <color rgb="FFFFFFFF"/>
      <name val="Carlito"/>
    </font>
    <font>
      <i/>
      <sz val="11"/>
      <color rgb="FF173F67"/>
      <name val="Carlito"/>
    </font>
    <font>
      <b/>
      <sz val="15"/>
      <color rgb="FFFFFFFF"/>
      <name val="Carlito"/>
    </font>
  </fonts>
  <fills count="15">
    <fill>
      <patternFill patternType="none"/>
    </fill>
    <fill>
      <patternFill patternType="gray125"/>
    </fill>
    <fill>
      <patternFill patternType="solid">
        <fgColor rgb="FFEAF3FB"/>
      </patternFill>
    </fill>
    <fill>
      <patternFill patternType="solid">
        <fgColor rgb="FFF5F9FD"/>
      </patternFill>
    </fill>
    <fill>
      <patternFill patternType="solid">
        <fgColor rgb="FF173F67"/>
      </patternFill>
    </fill>
    <fill>
      <patternFill patternType="solid">
        <fgColor rgb="FFEAF2F8"/>
      </patternFill>
    </fill>
    <fill>
      <patternFill patternType="solid">
        <fgColor rgb="FF245F95"/>
      </patternFill>
    </fill>
    <fill>
      <patternFill patternType="solid">
        <fgColor rgb="FFFFF2CC"/>
      </patternFill>
    </fill>
    <fill>
      <patternFill patternType="solid">
        <fgColor rgb="FFDCEAF7"/>
      </patternFill>
    </fill>
    <fill>
      <patternFill patternType="solid">
        <fgColor rgb="FFE8E0F4"/>
      </patternFill>
    </fill>
    <fill>
      <patternFill patternType="solid">
        <fgColor rgb="FFDDEFEA"/>
      </patternFill>
    </fill>
    <fill>
      <patternFill patternType="solid">
        <fgColor rgb="FFDDEEDC"/>
      </patternFill>
    </fill>
    <fill>
      <patternFill patternType="solid">
        <fgColor rgb="FFFFF0CC"/>
      </patternFill>
    </fill>
    <fill>
      <patternFill patternType="solid">
        <fgColor rgb="FFF5F8FA"/>
      </patternFill>
    </fill>
    <fill>
      <patternFill patternType="solid">
        <fgColor rgb="FFF3F6F8"/>
      </patternFill>
    </fill>
  </fills>
  <borders count="20">
    <border>
      <left/>
      <right/>
      <top/>
      <bottom/>
      <diagonal/>
    </border>
    <border>
      <left/>
      <right/>
      <top/>
      <bottom/>
      <diagonal/>
    </border>
    <border>
      <left/>
      <right/>
      <top/>
      <bottom/>
      <diagonal/>
    </border>
    <border>
      <left/>
      <right/>
      <top/>
      <bottom/>
      <diagonal/>
    </border>
    <border>
      <left/>
      <right style="thin">
        <color rgb="FFE8EDF1"/>
      </right>
      <top/>
      <bottom style="thin">
        <color rgb="FFD9E2EA"/>
      </bottom>
      <diagonal/>
    </border>
    <border>
      <left style="thin">
        <color rgb="FFE8EDF1"/>
      </left>
      <right style="thin">
        <color rgb="FFE8EDF1"/>
      </right>
      <top/>
      <bottom style="thin">
        <color rgb="FFD9E2EA"/>
      </bottom>
      <diagonal/>
    </border>
    <border>
      <left style="thin">
        <color rgb="FFE8EDF1"/>
      </left>
      <right/>
      <top/>
      <bottom style="thin">
        <color rgb="FFD9E2EA"/>
      </bottom>
      <diagonal/>
    </border>
    <border>
      <left/>
      <right style="thin">
        <color rgb="FFE8EDF1"/>
      </right>
      <top style="thin">
        <color rgb="FFD9E2EA"/>
      </top>
      <bottom style="thin">
        <color rgb="FFD9E2EA"/>
      </bottom>
      <diagonal/>
    </border>
    <border>
      <left style="thin">
        <color rgb="FFE8EDF1"/>
      </left>
      <right style="thin">
        <color rgb="FFE8EDF1"/>
      </right>
      <top style="thin">
        <color rgb="FFD9E2EA"/>
      </top>
      <bottom style="thin">
        <color rgb="FFD9E2EA"/>
      </bottom>
      <diagonal/>
    </border>
    <border>
      <left style="thin">
        <color rgb="FFE8EDF1"/>
      </left>
      <right/>
      <top style="thin">
        <color rgb="FFD9E2EA"/>
      </top>
      <bottom style="thin">
        <color rgb="FFD9E2EA"/>
      </bottom>
      <diagonal/>
    </border>
    <border>
      <left/>
      <right style="thin">
        <color rgb="FFE8EDF1"/>
      </right>
      <top style="thin">
        <color rgb="FFD9E2EA"/>
      </top>
      <bottom/>
      <diagonal/>
    </border>
    <border>
      <left style="thin">
        <color rgb="FFE8EDF1"/>
      </left>
      <right style="thin">
        <color rgb="FFE8EDF1"/>
      </right>
      <top style="thin">
        <color rgb="FFD9E2EA"/>
      </top>
      <bottom/>
      <diagonal/>
    </border>
    <border>
      <left style="thin">
        <color rgb="FFE8EDF1"/>
      </left>
      <right/>
      <top style="thin">
        <color rgb="FFD9E2EA"/>
      </top>
      <bottom/>
      <diagonal/>
    </border>
    <border>
      <left style="thin">
        <color rgb="FFD9E2EA"/>
      </left>
      <right/>
      <top style="thin">
        <color rgb="FFD9E2EA"/>
      </top>
      <bottom/>
      <diagonal/>
    </border>
    <border>
      <left/>
      <right/>
      <top style="thin">
        <color rgb="FFD9E2EA"/>
      </top>
      <bottom/>
      <diagonal/>
    </border>
    <border>
      <left/>
      <right style="thin">
        <color rgb="FFD9E2EA"/>
      </right>
      <top style="thin">
        <color rgb="FFD9E2EA"/>
      </top>
      <bottom/>
      <diagonal/>
    </border>
    <border>
      <left style="thin">
        <color rgb="FFD9E2EA"/>
      </left>
      <right/>
      <top/>
      <bottom style="thin">
        <color rgb="FFD9E2EA"/>
      </bottom>
      <diagonal/>
    </border>
    <border>
      <left/>
      <right/>
      <top/>
      <bottom style="thin">
        <color rgb="FFD9E2EA"/>
      </bottom>
      <diagonal/>
    </border>
    <border>
      <left/>
      <right style="thin">
        <color rgb="FFD9E2EA"/>
      </right>
      <top/>
      <bottom style="thin">
        <color rgb="FFD9E2EA"/>
      </bottom>
      <diagonal/>
    </border>
    <border>
      <left/>
      <right/>
      <top style="thin">
        <color rgb="FFD9E2EA"/>
      </top>
      <bottom style="thin">
        <color rgb="FFD9E2EA"/>
      </bottom>
      <diagonal/>
    </border>
  </borders>
  <cellStyleXfs count="2">
    <xf numFmtId="0" fontId="0" fillId="0" borderId="0"/>
    <xf numFmtId="0" fontId="3" fillId="0" borderId="0"/>
  </cellStyleXfs>
  <cellXfs count="81">
    <xf numFmtId="0" fontId="0" fillId="0" borderId="0" xfId="0"/>
    <xf numFmtId="0" fontId="0" fillId="0" borderId="0" xfId="1" applyFont="1" applyAlignment="1">
      <alignment vertical="center"/>
    </xf>
    <xf numFmtId="0" fontId="6" fillId="5" borderId="0" xfId="0" applyFont="1" applyFill="1"/>
    <xf numFmtId="2" fontId="6" fillId="7" borderId="0" xfId="0" applyNumberFormat="1" applyFont="1" applyFill="1" applyAlignment="1">
      <alignment horizontal="right"/>
    </xf>
    <xf numFmtId="0" fontId="1" fillId="6" borderId="0" xfId="0" applyFont="1" applyFill="1" applyAlignment="1">
      <alignment horizontal="center" vertical="center" wrapText="1"/>
    </xf>
    <xf numFmtId="0" fontId="9" fillId="0" borderId="5" xfId="0" applyFont="1" applyBorder="1" applyAlignment="1">
      <alignment vertical="center" wrapText="1"/>
    </xf>
    <xf numFmtId="0" fontId="9" fillId="0" borderId="8" xfId="0" applyFont="1" applyBorder="1" applyAlignment="1">
      <alignment vertical="center" wrapText="1"/>
    </xf>
    <xf numFmtId="0" fontId="9" fillId="0" borderId="11" xfId="0" applyFont="1" applyBorder="1" applyAlignment="1">
      <alignment vertical="center" wrapText="1"/>
    </xf>
    <xf numFmtId="168" fontId="9" fillId="0" borderId="5" xfId="0" applyNumberFormat="1" applyFont="1" applyBorder="1" applyAlignment="1">
      <alignment horizontal="right" vertical="center" wrapText="1"/>
    </xf>
    <xf numFmtId="169" fontId="9" fillId="0" borderId="5" xfId="0" applyNumberFormat="1" applyFont="1" applyBorder="1" applyAlignment="1">
      <alignment horizontal="right" vertical="center" wrapText="1"/>
    </xf>
    <xf numFmtId="168" fontId="9" fillId="0" borderId="8" xfId="0" applyNumberFormat="1" applyFont="1" applyBorder="1" applyAlignment="1">
      <alignment horizontal="right" vertical="center" wrapText="1"/>
    </xf>
    <xf numFmtId="169" fontId="9" fillId="0" borderId="8" xfId="0" applyNumberFormat="1" applyFont="1" applyBorder="1" applyAlignment="1">
      <alignment horizontal="right" vertical="center" wrapText="1"/>
    </xf>
    <xf numFmtId="168" fontId="9" fillId="0" borderId="11" xfId="0" applyNumberFormat="1" applyFont="1" applyBorder="1" applyAlignment="1">
      <alignment horizontal="right" vertical="center" wrapText="1"/>
    </xf>
    <xf numFmtId="169" fontId="9" fillId="0" borderId="11" xfId="0" applyNumberFormat="1" applyFont="1" applyBorder="1" applyAlignment="1">
      <alignment horizontal="right" vertical="center" wrapText="1"/>
    </xf>
    <xf numFmtId="1" fontId="9" fillId="0" borderId="5" xfId="0" applyNumberFormat="1" applyFont="1" applyBorder="1" applyAlignment="1">
      <alignment horizontal="center" vertical="center" wrapText="1"/>
    </xf>
    <xf numFmtId="1" fontId="9" fillId="0" borderId="8" xfId="0" applyNumberFormat="1" applyFont="1" applyBorder="1" applyAlignment="1">
      <alignment horizontal="center" vertical="center" wrapText="1"/>
    </xf>
    <xf numFmtId="1" fontId="9" fillId="0" borderId="11"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9" fillId="0" borderId="12" xfId="0" applyFont="1" applyBorder="1" applyAlignment="1">
      <alignment horizontal="left" vertical="center" wrapText="1"/>
    </xf>
    <xf numFmtId="0" fontId="10" fillId="8" borderId="4" xfId="0" applyFont="1" applyFill="1" applyBorder="1" applyAlignment="1">
      <alignment vertical="center" wrapText="1"/>
    </xf>
    <xf numFmtId="0" fontId="10" fillId="8" borderId="7" xfId="0" applyFont="1" applyFill="1" applyBorder="1" applyAlignment="1">
      <alignment vertical="center" wrapText="1"/>
    </xf>
    <xf numFmtId="0" fontId="10" fillId="9" borderId="7" xfId="0" applyFont="1" applyFill="1" applyBorder="1" applyAlignment="1">
      <alignment vertical="center" wrapText="1"/>
    </xf>
    <xf numFmtId="0" fontId="10" fillId="10" borderId="7" xfId="0" applyFont="1" applyFill="1" applyBorder="1" applyAlignment="1">
      <alignment vertical="center" wrapText="1"/>
    </xf>
    <xf numFmtId="0" fontId="10" fillId="11" borderId="7" xfId="0" applyFont="1" applyFill="1" applyBorder="1" applyAlignment="1">
      <alignment vertical="center" wrapText="1"/>
    </xf>
    <xf numFmtId="0" fontId="10" fillId="12" borderId="7" xfId="0" applyFont="1" applyFill="1" applyBorder="1" applyAlignment="1">
      <alignment vertical="center" wrapText="1"/>
    </xf>
    <xf numFmtId="0" fontId="10" fillId="12" borderId="10" xfId="0" applyFont="1" applyFill="1" applyBorder="1" applyAlignment="1">
      <alignment vertical="center" wrapText="1"/>
    </xf>
    <xf numFmtId="166" fontId="9" fillId="0" borderId="4" xfId="0" applyNumberFormat="1" applyFont="1" applyBorder="1" applyAlignment="1">
      <alignment vertical="center"/>
    </xf>
    <xf numFmtId="165" fontId="9" fillId="0" borderId="5" xfId="0" applyNumberFormat="1" applyFont="1" applyBorder="1" applyAlignment="1">
      <alignment vertical="center"/>
    </xf>
    <xf numFmtId="166" fontId="9" fillId="0" borderId="7" xfId="0" applyNumberFormat="1" applyFont="1" applyBorder="1" applyAlignment="1">
      <alignment vertical="center"/>
    </xf>
    <xf numFmtId="165" fontId="9" fillId="0" borderId="8" xfId="0" applyNumberFormat="1" applyFont="1" applyBorder="1" applyAlignment="1">
      <alignment vertical="center"/>
    </xf>
    <xf numFmtId="166" fontId="9" fillId="0" borderId="10" xfId="0" applyNumberFormat="1" applyFont="1" applyBorder="1" applyAlignment="1">
      <alignment vertical="center"/>
    </xf>
    <xf numFmtId="165" fontId="9" fillId="0" borderId="11" xfId="0" applyNumberFormat="1" applyFont="1" applyBorder="1" applyAlignment="1">
      <alignment vertical="center"/>
    </xf>
    <xf numFmtId="168" fontId="9" fillId="0" borderId="5" xfId="0" applyNumberFormat="1" applyFont="1" applyBorder="1" applyAlignment="1">
      <alignment horizontal="right" vertical="center"/>
    </xf>
    <xf numFmtId="168" fontId="9" fillId="0" borderId="8" xfId="0" applyNumberFormat="1" applyFont="1" applyBorder="1" applyAlignment="1">
      <alignment horizontal="right" vertical="center"/>
    </xf>
    <xf numFmtId="168" fontId="9" fillId="0" borderId="11" xfId="0" applyNumberFormat="1" applyFont="1" applyBorder="1" applyAlignment="1">
      <alignment horizontal="right" vertical="center"/>
    </xf>
    <xf numFmtId="0" fontId="9" fillId="13" borderId="5" xfId="0" applyFont="1" applyFill="1" applyBorder="1" applyAlignment="1">
      <alignment horizontal="center" vertical="center"/>
    </xf>
    <xf numFmtId="0" fontId="9" fillId="13" borderId="8" xfId="0" applyFont="1" applyFill="1" applyBorder="1" applyAlignment="1">
      <alignment horizontal="center" vertical="center"/>
    </xf>
    <xf numFmtId="0" fontId="9" fillId="13" borderId="11" xfId="0" applyFont="1" applyFill="1" applyBorder="1" applyAlignment="1">
      <alignment horizontal="center" vertical="center"/>
    </xf>
    <xf numFmtId="0" fontId="9" fillId="13" borderId="6" xfId="0" applyFont="1" applyFill="1" applyBorder="1" applyAlignment="1">
      <alignment horizontal="center" vertical="center"/>
    </xf>
    <xf numFmtId="0" fontId="9" fillId="13" borderId="9" xfId="0" applyFont="1" applyFill="1" applyBorder="1" applyAlignment="1">
      <alignment horizontal="center" vertical="center"/>
    </xf>
    <xf numFmtId="0" fontId="9" fillId="13" borderId="12" xfId="0" applyFont="1" applyFill="1" applyBorder="1" applyAlignment="1">
      <alignment horizontal="center" vertical="center"/>
    </xf>
    <xf numFmtId="0" fontId="9" fillId="0" borderId="17" xfId="0" applyFont="1" applyBorder="1" applyAlignment="1">
      <alignment vertical="top" wrapText="1"/>
    </xf>
    <xf numFmtId="0" fontId="9" fillId="0" borderId="17" xfId="0" applyFont="1" applyBorder="1" applyAlignment="1">
      <alignment horizontal="right" vertical="top" wrapText="1"/>
    </xf>
    <xf numFmtId="165" fontId="9" fillId="0" borderId="17" xfId="0" applyNumberFormat="1" applyFont="1" applyBorder="1" applyAlignment="1">
      <alignment horizontal="right" vertical="top" wrapText="1"/>
    </xf>
    <xf numFmtId="166" fontId="9" fillId="0" borderId="17" xfId="0" applyNumberFormat="1" applyFont="1" applyBorder="1" applyAlignment="1">
      <alignment horizontal="right" vertical="top" wrapText="1"/>
    </xf>
    <xf numFmtId="0" fontId="9" fillId="0" borderId="19" xfId="0" applyFont="1" applyBorder="1" applyAlignment="1">
      <alignment vertical="top" wrapText="1"/>
    </xf>
    <xf numFmtId="0" fontId="9" fillId="0" borderId="19" xfId="0" applyFont="1" applyBorder="1" applyAlignment="1">
      <alignment horizontal="right" vertical="top" wrapText="1"/>
    </xf>
    <xf numFmtId="165" fontId="9" fillId="0" borderId="19" xfId="0" applyNumberFormat="1" applyFont="1" applyBorder="1" applyAlignment="1">
      <alignment horizontal="right" vertical="top" wrapText="1"/>
    </xf>
    <xf numFmtId="166" fontId="9" fillId="0" borderId="19" xfId="0" applyNumberFormat="1" applyFont="1" applyBorder="1" applyAlignment="1">
      <alignment horizontal="right" vertical="top" wrapText="1"/>
    </xf>
    <xf numFmtId="0" fontId="9" fillId="0" borderId="14" xfId="0" applyFont="1" applyBorder="1" applyAlignment="1">
      <alignment vertical="top" wrapText="1"/>
    </xf>
    <xf numFmtId="0" fontId="9" fillId="0" borderId="14" xfId="0" applyFont="1" applyBorder="1" applyAlignment="1">
      <alignment horizontal="right" vertical="top" wrapText="1"/>
    </xf>
    <xf numFmtId="165" fontId="9" fillId="0" borderId="14" xfId="0" applyNumberFormat="1" applyFont="1" applyBorder="1" applyAlignment="1">
      <alignment horizontal="right" vertical="top" wrapText="1"/>
    </xf>
    <xf numFmtId="166" fontId="9" fillId="0" borderId="14" xfId="0" applyNumberFormat="1" applyFont="1" applyBorder="1" applyAlignment="1">
      <alignment horizontal="right" vertical="top" wrapText="1"/>
    </xf>
    <xf numFmtId="169" fontId="9" fillId="0" borderId="17" xfId="0" applyNumberFormat="1" applyFont="1" applyBorder="1" applyAlignment="1">
      <alignment horizontal="right" vertical="top" wrapText="1"/>
    </xf>
    <xf numFmtId="169" fontId="9" fillId="0" borderId="19" xfId="0" applyNumberFormat="1" applyFont="1" applyBorder="1" applyAlignment="1">
      <alignment horizontal="right" vertical="top" wrapText="1"/>
    </xf>
    <xf numFmtId="169" fontId="9" fillId="0" borderId="14" xfId="0" applyNumberFormat="1" applyFont="1" applyBorder="1" applyAlignment="1">
      <alignment horizontal="right" vertical="top" wrapText="1"/>
    </xf>
    <xf numFmtId="0" fontId="9" fillId="3" borderId="17" xfId="0" applyFont="1" applyFill="1" applyBorder="1" applyAlignment="1">
      <alignment vertical="top" wrapText="1"/>
    </xf>
    <xf numFmtId="0" fontId="9" fillId="3" borderId="19" xfId="0" applyFont="1" applyFill="1" applyBorder="1" applyAlignment="1">
      <alignment vertical="top" wrapText="1"/>
    </xf>
    <xf numFmtId="0" fontId="9" fillId="3" borderId="14" xfId="0" applyFont="1" applyFill="1" applyBorder="1" applyAlignment="1">
      <alignment vertical="top" wrapText="1"/>
    </xf>
    <xf numFmtId="170" fontId="9" fillId="0" borderId="17" xfId="0" applyNumberFormat="1" applyFont="1" applyBorder="1" applyAlignment="1">
      <alignment vertical="top" wrapText="1"/>
    </xf>
    <xf numFmtId="170" fontId="9" fillId="0" borderId="19" xfId="0" applyNumberFormat="1" applyFont="1" applyBorder="1" applyAlignment="1">
      <alignment vertical="top" wrapText="1"/>
    </xf>
    <xf numFmtId="170" fontId="9" fillId="0" borderId="14" xfId="0" applyNumberFormat="1" applyFont="1" applyBorder="1" applyAlignment="1">
      <alignment vertical="top" wrapText="1"/>
    </xf>
    <xf numFmtId="0" fontId="4" fillId="4" borderId="0" xfId="0" applyFont="1" applyFill="1" applyAlignment="1">
      <alignment horizontal="left" vertical="center"/>
    </xf>
    <xf numFmtId="0" fontId="5" fillId="5" borderId="0" xfId="0" applyFont="1" applyFill="1" applyAlignment="1">
      <alignment vertical="center"/>
    </xf>
    <xf numFmtId="0" fontId="1" fillId="6" borderId="0" xfId="0" applyFont="1" applyFill="1"/>
    <xf numFmtId="0" fontId="6" fillId="5" borderId="0" xfId="0" applyFont="1" applyFill="1"/>
    <xf numFmtId="0" fontId="7" fillId="0" borderId="0" xfId="0" applyFont="1"/>
    <xf numFmtId="0" fontId="8" fillId="4" borderId="0" xfId="0" applyFont="1" applyFill="1"/>
    <xf numFmtId="0" fontId="11" fillId="14" borderId="13" xfId="0" applyFont="1" applyFill="1" applyBorder="1" applyAlignment="1">
      <alignment vertical="center" wrapText="1"/>
    </xf>
    <xf numFmtId="0" fontId="11" fillId="14" borderId="14" xfId="0" applyFont="1" applyFill="1" applyBorder="1" applyAlignment="1">
      <alignment vertical="center" wrapText="1"/>
    </xf>
    <xf numFmtId="0" fontId="11" fillId="14" borderId="15" xfId="0" applyFont="1" applyFill="1" applyBorder="1" applyAlignment="1">
      <alignment vertical="center" wrapText="1"/>
    </xf>
    <xf numFmtId="0" fontId="11" fillId="14" borderId="16" xfId="0" applyFont="1" applyFill="1" applyBorder="1" applyAlignment="1">
      <alignment vertical="center" wrapText="1"/>
    </xf>
    <xf numFmtId="0" fontId="11" fillId="14" borderId="17" xfId="0" applyFont="1" applyFill="1" applyBorder="1" applyAlignment="1">
      <alignment vertical="center" wrapText="1"/>
    </xf>
    <xf numFmtId="0" fontId="11" fillId="14" borderId="18" xfId="0" applyFont="1" applyFill="1" applyBorder="1" applyAlignment="1">
      <alignment vertical="center" wrapText="1"/>
    </xf>
    <xf numFmtId="0" fontId="12" fillId="4" borderId="0" xfId="0" applyFont="1" applyFill="1" applyAlignment="1">
      <alignment horizontal="left" vertical="center"/>
    </xf>
    <xf numFmtId="0" fontId="13" fillId="5" borderId="0" xfId="0" applyFont="1" applyFill="1" applyAlignment="1">
      <alignment vertical="center" wrapText="1"/>
    </xf>
    <xf numFmtId="0" fontId="2" fillId="2" borderId="1" xfId="1" applyFont="1" applyFill="1" applyBorder="1" applyAlignment="1">
      <alignment vertical="center" wrapText="1"/>
    </xf>
    <xf numFmtId="0" fontId="2" fillId="2" borderId="2" xfId="1" applyFont="1" applyFill="1" applyBorder="1" applyAlignment="1">
      <alignment vertical="center" wrapText="1"/>
    </xf>
    <xf numFmtId="0" fontId="2" fillId="2" borderId="3" xfId="1" applyFont="1" applyFill="1" applyBorder="1" applyAlignment="1">
      <alignment vertical="center" wrapText="1"/>
    </xf>
    <xf numFmtId="0" fontId="14" fillId="4" borderId="0" xfId="0" applyFont="1" applyFill="1" applyAlignment="1">
      <alignment horizontal="left" vertical="center"/>
    </xf>
  </cellXfs>
  <cellStyles count="2">
    <cellStyle name="Normal" xfId="1" xr:uid="{00000000-0005-0000-0000-000000000000}"/>
    <cellStyle name="Standard" xfId="0" builtinId="0"/>
  </cellStyles>
  <dxfs count="7">
    <dxf>
      <font>
        <b/>
        <color rgb="FF1F6B3A"/>
      </font>
      <fill>
        <patternFill>
          <bgColor rgb="FFDDF3E4"/>
        </patternFill>
      </fill>
    </dxf>
    <dxf>
      <font>
        <b/>
        <color rgb="FF1F6B3A"/>
      </font>
      <fill>
        <patternFill>
          <bgColor rgb="FFDDF3E4"/>
        </patternFill>
      </fill>
    </dxf>
    <dxf>
      <font>
        <b/>
        <color rgb="FF1F6B3A"/>
      </font>
      <fill>
        <patternFill>
          <bgColor rgb="FFDDF3E4"/>
        </patternFill>
      </fill>
    </dxf>
    <dxf>
      <font>
        <b/>
        <color rgb="FF1F6B3A"/>
      </font>
      <fill>
        <patternFill>
          <bgColor rgb="FFDDF3E4"/>
        </patternFill>
      </fill>
    </dxf>
    <dxf>
      <font>
        <b/>
        <color rgb="FF1F6B3A"/>
      </font>
      <fill>
        <patternFill>
          <bgColor rgb="FFDDF3E4"/>
        </patternFill>
      </fill>
    </dxf>
    <dxf>
      <font>
        <b/>
        <color rgb="FF1F6B3A"/>
      </font>
      <fill>
        <patternFill>
          <bgColor rgb="FFDDF3E4"/>
        </patternFill>
      </fill>
    </dxf>
    <dxf>
      <font>
        <b/>
        <color rgb="FF1F6B3A"/>
      </font>
      <fill>
        <patternFill>
          <bgColor rgb="FFDDF3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
  <sheetViews>
    <sheetView showGridLines="0" tabSelected="1" topLeftCell="D1" zoomScale="89" workbookViewId="0">
      <selection activeCell="H16" sqref="H16:M16"/>
    </sheetView>
  </sheetViews>
  <sheetFormatPr baseColWidth="10" defaultColWidth="8.796875" defaultRowHeight="13.8"/>
  <cols>
    <col min="1" max="1" width="17" customWidth="1"/>
    <col min="2" max="2" width="19" customWidth="1"/>
    <col min="3" max="3" width="17" customWidth="1"/>
    <col min="4" max="4" width="16" customWidth="1"/>
    <col min="5" max="5" width="36" customWidth="1"/>
    <col min="6" max="6" width="22" customWidth="1"/>
    <col min="7" max="7" width="42" customWidth="1"/>
    <col min="8" max="8" width="15" customWidth="1"/>
    <col min="9" max="10" width="17" customWidth="1"/>
    <col min="11" max="11" width="15" customWidth="1"/>
    <col min="12" max="12" width="12" customWidth="1"/>
    <col min="13" max="13" width="10" customWidth="1"/>
  </cols>
  <sheetData>
    <row r="1" spans="1:26" ht="28.05" customHeight="1">
      <c r="A1" s="63" t="s">
        <v>143</v>
      </c>
      <c r="B1" s="63"/>
      <c r="C1" s="63"/>
      <c r="D1" s="63"/>
      <c r="E1" s="63"/>
      <c r="F1" s="63"/>
      <c r="G1" s="63"/>
      <c r="H1" s="63"/>
      <c r="I1" s="63"/>
      <c r="J1" s="63"/>
      <c r="K1" s="63"/>
      <c r="U1" s="1"/>
      <c r="V1" s="1"/>
      <c r="W1" s="1"/>
      <c r="X1" s="1"/>
      <c r="Y1" s="1"/>
      <c r="Z1" s="1"/>
    </row>
    <row r="2" spans="1:26" ht="28.05" customHeight="1">
      <c r="A2" s="63"/>
      <c r="B2" s="63"/>
      <c r="C2" s="63"/>
      <c r="D2" s="63"/>
      <c r="E2" s="63"/>
      <c r="F2" s="63"/>
      <c r="G2" s="63"/>
      <c r="H2" s="63"/>
      <c r="I2" s="63"/>
      <c r="J2" s="63"/>
      <c r="K2" s="63"/>
      <c r="U2" s="1"/>
      <c r="V2" s="1"/>
      <c r="W2" s="1"/>
      <c r="X2" s="1"/>
      <c r="Y2" s="1"/>
      <c r="Z2" s="1"/>
    </row>
    <row r="3" spans="1:26" ht="24" customHeight="1">
      <c r="A3" s="64" t="s">
        <v>144</v>
      </c>
      <c r="B3" s="64"/>
      <c r="C3" s="64"/>
      <c r="D3" s="64"/>
      <c r="E3" s="64"/>
      <c r="F3" s="64"/>
      <c r="G3" s="64"/>
      <c r="H3" s="64"/>
      <c r="I3" s="64"/>
      <c r="J3" s="64"/>
      <c r="K3" s="64"/>
      <c r="U3" s="1"/>
      <c r="V3" s="1"/>
      <c r="W3" s="1"/>
      <c r="X3" s="1"/>
      <c r="Y3" s="1"/>
      <c r="Z3" s="1"/>
    </row>
    <row r="4" spans="1:26">
      <c r="U4" s="1"/>
      <c r="V4" s="1"/>
      <c r="W4" s="1"/>
      <c r="X4" s="1"/>
      <c r="Y4" s="1"/>
      <c r="Z4" s="1"/>
    </row>
    <row r="5" spans="1:26" ht="24" customHeight="1">
      <c r="A5" s="65" t="s">
        <v>145</v>
      </c>
      <c r="B5" s="65"/>
      <c r="C5" s="65"/>
      <c r="E5" s="65" t="s">
        <v>146</v>
      </c>
      <c r="F5" s="65"/>
      <c r="G5" s="65"/>
      <c r="H5" s="65"/>
      <c r="I5" s="65"/>
      <c r="J5" s="65"/>
      <c r="K5" s="65"/>
      <c r="U5" s="1"/>
      <c r="V5" s="1"/>
      <c r="W5" s="1"/>
      <c r="X5" s="1"/>
      <c r="Y5" s="1"/>
      <c r="Z5" s="1"/>
    </row>
    <row r="6" spans="1:26" ht="25.05" customHeight="1">
      <c r="A6" s="2" t="s">
        <v>147</v>
      </c>
      <c r="B6" s="3">
        <v>19</v>
      </c>
      <c r="C6" t="s">
        <v>148</v>
      </c>
      <c r="E6" s="66" t="s">
        <v>149</v>
      </c>
      <c r="F6" s="66"/>
      <c r="G6" s="66"/>
      <c r="H6" s="67" t="s">
        <v>150</v>
      </c>
      <c r="I6" s="67"/>
      <c r="J6" s="67"/>
      <c r="K6" s="67"/>
      <c r="U6" s="1"/>
      <c r="V6" s="1"/>
      <c r="W6" s="1"/>
      <c r="X6" s="1"/>
      <c r="Y6" s="1"/>
      <c r="Z6" s="1"/>
    </row>
    <row r="7" spans="1:26" ht="25.05" customHeight="1">
      <c r="A7" s="2" t="s">
        <v>151</v>
      </c>
      <c r="B7" s="3">
        <v>0</v>
      </c>
      <c r="C7" t="s">
        <v>152</v>
      </c>
      <c r="E7" s="66" t="s">
        <v>153</v>
      </c>
      <c r="F7" s="66"/>
      <c r="G7" s="66"/>
      <c r="H7" s="67" t="s">
        <v>154</v>
      </c>
      <c r="I7" s="67"/>
      <c r="J7" s="67"/>
      <c r="K7" s="67"/>
      <c r="U7" s="1"/>
      <c r="V7" s="1"/>
      <c r="W7" s="1"/>
      <c r="X7" s="1"/>
      <c r="Y7" s="1"/>
      <c r="Z7" s="1"/>
    </row>
    <row r="8" spans="1:26" ht="25.05" customHeight="1">
      <c r="A8" s="2" t="s">
        <v>155</v>
      </c>
      <c r="B8" s="3">
        <v>0</v>
      </c>
      <c r="C8" t="s">
        <v>156</v>
      </c>
      <c r="E8" s="66" t="s">
        <v>157</v>
      </c>
      <c r="F8" s="66"/>
      <c r="G8" s="66"/>
      <c r="H8" s="67" t="s">
        <v>158</v>
      </c>
      <c r="I8" s="67"/>
      <c r="J8" s="67"/>
      <c r="K8" s="67"/>
      <c r="U8" s="1"/>
      <c r="V8" s="1"/>
      <c r="W8" s="1"/>
      <c r="X8" s="1"/>
      <c r="Y8" s="1"/>
      <c r="Z8" s="1"/>
    </row>
    <row r="9" spans="1:26" ht="25.05" customHeight="1">
      <c r="A9" s="2" t="s">
        <v>159</v>
      </c>
      <c r="B9" t="s">
        <v>160</v>
      </c>
      <c r="C9" t="s">
        <v>161</v>
      </c>
      <c r="E9" s="66" t="s">
        <v>162</v>
      </c>
      <c r="F9" s="66"/>
      <c r="G9" s="66"/>
      <c r="H9" s="67" t="s">
        <v>163</v>
      </c>
      <c r="I9" s="67"/>
      <c r="J9" s="67"/>
      <c r="K9" s="67"/>
      <c r="U9" s="1"/>
      <c r="V9" s="1"/>
      <c r="W9" s="1"/>
      <c r="X9" s="1"/>
      <c r="Y9" s="1"/>
      <c r="Z9" s="1"/>
    </row>
    <row r="10" spans="1:26">
      <c r="U10" s="1"/>
      <c r="V10" s="1"/>
      <c r="W10" s="1"/>
      <c r="X10" s="1"/>
      <c r="Y10" s="1"/>
      <c r="Z10" s="1"/>
    </row>
    <row r="11" spans="1:26" ht="28.05" customHeight="1">
      <c r="A11" s="68" t="s">
        <v>164</v>
      </c>
      <c r="B11" s="68"/>
      <c r="C11" s="68"/>
      <c r="D11" s="68"/>
      <c r="E11" s="68"/>
      <c r="F11" s="68"/>
      <c r="G11" s="68"/>
      <c r="U11" s="1"/>
      <c r="V11" s="1"/>
      <c r="W11" s="1"/>
      <c r="X11" s="1"/>
      <c r="Y11" s="1"/>
      <c r="Z11" s="1"/>
    </row>
    <row r="12" spans="1:26" ht="28.05" customHeight="1">
      <c r="A12" s="4" t="s">
        <v>1</v>
      </c>
      <c r="B12" s="4" t="s">
        <v>2</v>
      </c>
      <c r="C12" s="4" t="s">
        <v>165</v>
      </c>
      <c r="D12" s="4" t="s">
        <v>166</v>
      </c>
      <c r="E12" s="4" t="s">
        <v>167</v>
      </c>
      <c r="F12" s="4" t="s">
        <v>168</v>
      </c>
      <c r="G12" s="4" t="s">
        <v>169</v>
      </c>
      <c r="U12" s="1"/>
      <c r="V12" s="1"/>
      <c r="W12" s="1"/>
      <c r="X12" s="1"/>
      <c r="Y12" s="1"/>
      <c r="Z12" s="1"/>
    </row>
    <row r="13" spans="1:26" ht="30" customHeight="1">
      <c r="A13" s="20" t="str">
        <f>Tarifdaten!A3</f>
        <v>EnBW</v>
      </c>
      <c r="B13" s="5" t="str">
        <f>Tarifdaten!B3</f>
        <v>S</v>
      </c>
      <c r="C13" s="8">
        <f>Tarifdaten!D3</f>
        <v>0</v>
      </c>
      <c r="D13" s="9">
        <f>Tarifdaten!G3</f>
        <v>0.56000000000000005</v>
      </c>
      <c r="E13" s="5" t="str">
        <f>Tarifdaten!C3</f>
        <v>EnBW-eigene Ladepunkte</v>
      </c>
      <c r="F13" s="14" t="str">
        <f>IF(Tarifdaten!J3="","",Tarifdaten!J3)</f>
        <v/>
      </c>
      <c r="G13" s="17" t="s">
        <v>170</v>
      </c>
      <c r="U13" s="1"/>
      <c r="V13" s="1"/>
      <c r="W13" s="1"/>
      <c r="X13" s="1"/>
      <c r="Y13" s="1"/>
      <c r="Z13" s="1"/>
    </row>
    <row r="14" spans="1:26" ht="30" customHeight="1">
      <c r="A14" s="21" t="str">
        <f>Tarifdaten!A4</f>
        <v>EnBW</v>
      </c>
      <c r="B14" s="6" t="str">
        <f>Tarifdaten!B4</f>
        <v>M</v>
      </c>
      <c r="C14" s="10">
        <f>Tarifdaten!D4</f>
        <v>5.99</v>
      </c>
      <c r="D14" s="11">
        <f>Tarifdaten!G4</f>
        <v>0.46</v>
      </c>
      <c r="E14" s="6" t="str">
        <f>Tarifdaten!C4</f>
        <v>EnBW-eigene Ladepunkte</v>
      </c>
      <c r="F14" s="15">
        <f>IF(Tarifdaten!J4="","",Tarifdaten!J4)</f>
        <v>315.26315789473676</v>
      </c>
      <c r="G14" s="18" t="s">
        <v>171</v>
      </c>
      <c r="U14" s="1"/>
      <c r="V14" s="1"/>
      <c r="W14" s="1"/>
      <c r="X14" s="1"/>
      <c r="Y14" s="1"/>
      <c r="Z14" s="1"/>
    </row>
    <row r="15" spans="1:26" ht="30" customHeight="1">
      <c r="A15" s="21" t="str">
        <f>Tarifdaten!A5</f>
        <v>EnBW</v>
      </c>
      <c r="B15" s="6" t="str">
        <f>Tarifdaten!B5</f>
        <v>L</v>
      </c>
      <c r="C15" s="10">
        <f>Tarifdaten!D5</f>
        <v>11.99</v>
      </c>
      <c r="D15" s="11">
        <f>Tarifdaten!G5</f>
        <v>0.39</v>
      </c>
      <c r="E15" s="6" t="str">
        <f>Tarifdaten!C5</f>
        <v>EnBW-eigene Ladepunkte</v>
      </c>
      <c r="F15" s="15">
        <f>IF(Tarifdaten!J5="","",Tarifdaten!J5)</f>
        <v>451.12781954887214</v>
      </c>
      <c r="G15" s="18" t="s">
        <v>172</v>
      </c>
      <c r="U15" s="1"/>
      <c r="V15" s="1"/>
      <c r="W15" s="1"/>
      <c r="X15" s="1"/>
      <c r="Y15" s="1"/>
      <c r="Z15" s="1"/>
    </row>
    <row r="16" spans="1:26" ht="30" customHeight="1">
      <c r="A16" s="22" t="str">
        <f>Tarifdaten!A6</f>
        <v>IONITY</v>
      </c>
      <c r="B16" s="6" t="str">
        <f>Tarifdaten!B6</f>
        <v>Go</v>
      </c>
      <c r="C16" s="10">
        <f>Tarifdaten!D6</f>
        <v>0</v>
      </c>
      <c r="D16" s="11">
        <f>Tarifdaten!G6</f>
        <v>0.68</v>
      </c>
      <c r="E16" s="6" t="str">
        <f>Tarifdaten!C6</f>
        <v>IONITY-Ladepunkte</v>
      </c>
      <c r="F16" s="15" t="str">
        <f>IF(Tarifdaten!J6="","",Tarifdaten!J6)</f>
        <v/>
      </c>
      <c r="G16" s="18" t="s">
        <v>173</v>
      </c>
      <c r="U16" s="1"/>
      <c r="V16" s="1"/>
      <c r="W16" s="1"/>
      <c r="X16" s="1"/>
      <c r="Y16" s="1"/>
      <c r="Z16" s="1"/>
    </row>
    <row r="17" spans="1:26" ht="30" customHeight="1">
      <c r="A17" s="22" t="str">
        <f>Tarifdaten!A7</f>
        <v>IONITY</v>
      </c>
      <c r="B17" s="6" t="str">
        <f>Tarifdaten!B7</f>
        <v>Motion</v>
      </c>
      <c r="C17" s="10">
        <f>Tarifdaten!D7</f>
        <v>5.99</v>
      </c>
      <c r="D17" s="11">
        <f>Tarifdaten!G7</f>
        <v>0.51</v>
      </c>
      <c r="E17" s="6" t="str">
        <f>Tarifdaten!C7</f>
        <v>IONITY-Ladepunkte</v>
      </c>
      <c r="F17" s="15">
        <f>IF(Tarifdaten!J7="","",Tarifdaten!J7)</f>
        <v>185.44891640866871</v>
      </c>
      <c r="G17" s="18" t="s">
        <v>174</v>
      </c>
      <c r="U17" s="1"/>
      <c r="V17" s="1"/>
      <c r="W17" s="1"/>
      <c r="X17" s="1"/>
      <c r="Y17" s="1"/>
      <c r="Z17" s="1"/>
    </row>
    <row r="18" spans="1:26" ht="30" customHeight="1">
      <c r="A18" s="22" t="str">
        <f>Tarifdaten!A8</f>
        <v>IONITY</v>
      </c>
      <c r="B18" s="6" t="str">
        <f>Tarifdaten!B8</f>
        <v>Power</v>
      </c>
      <c r="C18" s="10">
        <f>Tarifdaten!D8</f>
        <v>11.99</v>
      </c>
      <c r="D18" s="11">
        <f>Tarifdaten!G8</f>
        <v>0.41</v>
      </c>
      <c r="E18" s="6" t="str">
        <f>Tarifdaten!C8</f>
        <v>IONITY-Ladepunkte</v>
      </c>
      <c r="F18" s="15">
        <f>IF(Tarifdaten!J8="","",Tarifdaten!J8)</f>
        <v>315.78947368421041</v>
      </c>
      <c r="G18" s="18" t="s">
        <v>175</v>
      </c>
      <c r="U18" s="1"/>
      <c r="V18" s="1"/>
      <c r="W18" s="1"/>
      <c r="X18" s="1"/>
      <c r="Y18" s="1"/>
      <c r="Z18" s="1"/>
    </row>
    <row r="19" spans="1:26" ht="30" customHeight="1">
      <c r="A19" s="23" t="str">
        <f>Tarifdaten!A9</f>
        <v>Aral pulse</v>
      </c>
      <c r="B19" s="6" t="str">
        <f>Tarifdaten!B9</f>
        <v>Klassik</v>
      </c>
      <c r="C19" s="10">
        <f>Tarifdaten!D9</f>
        <v>0</v>
      </c>
      <c r="D19" s="11">
        <f>Tarifdaten!G9</f>
        <v>0.62</v>
      </c>
      <c r="E19" s="6" t="str">
        <f>Tarifdaten!C9</f>
        <v>Aral-pulse-Ladepunkte &gt;50 kW</v>
      </c>
      <c r="F19" s="15" t="str">
        <f>IF(Tarifdaten!J9="","",Tarifdaten!J9)</f>
        <v/>
      </c>
      <c r="G19" s="18" t="s">
        <v>176</v>
      </c>
      <c r="U19" s="1"/>
      <c r="V19" s="1"/>
      <c r="W19" s="1"/>
      <c r="X19" s="1"/>
      <c r="Y19" s="1"/>
      <c r="Z19" s="1"/>
    </row>
    <row r="20" spans="1:26" ht="30" customHeight="1">
      <c r="A20" s="23" t="str">
        <f>Tarifdaten!A10</f>
        <v>Aral pulse</v>
      </c>
      <c r="B20" s="6" t="str">
        <f>Tarifdaten!B10</f>
        <v>Extra</v>
      </c>
      <c r="C20" s="10">
        <f>Tarifdaten!D10</f>
        <v>2.99</v>
      </c>
      <c r="D20" s="11">
        <f>Tarifdaten!G10</f>
        <v>0.54</v>
      </c>
      <c r="E20" s="6" t="str">
        <f>Tarifdaten!C10</f>
        <v>Aral-pulse-Ladepunkte &gt;50 kW</v>
      </c>
      <c r="F20" s="15">
        <f>IF(Tarifdaten!J10="","",Tarifdaten!J10)</f>
        <v>196.71052631578959</v>
      </c>
      <c r="G20" s="18" t="s">
        <v>177</v>
      </c>
      <c r="U20" s="1"/>
      <c r="V20" s="1"/>
      <c r="W20" s="1"/>
      <c r="X20" s="1"/>
      <c r="Y20" s="1"/>
      <c r="Z20" s="1"/>
    </row>
    <row r="21" spans="1:26" ht="30" customHeight="1">
      <c r="A21" s="23" t="str">
        <f>Tarifdaten!A11</f>
        <v>Aral pulse</v>
      </c>
      <c r="B21" s="6" t="str">
        <f>Tarifdaten!B11</f>
        <v>ADAC e-Charge</v>
      </c>
      <c r="C21" s="10">
        <f>Tarifdaten!D11</f>
        <v>0</v>
      </c>
      <c r="D21" s="11">
        <f>Tarifdaten!G11</f>
        <v>0.55000000000000004</v>
      </c>
      <c r="E21" s="6" t="str">
        <f>Tarifdaten!C11</f>
        <v>Aral-pulse-Ladepunkte &gt;50 kW</v>
      </c>
      <c r="F21" s="15" t="str">
        <f>IF(Tarifdaten!J11="","",Tarifdaten!J11)</f>
        <v/>
      </c>
      <c r="G21" s="18" t="s">
        <v>178</v>
      </c>
      <c r="U21" s="1"/>
      <c r="V21" s="1"/>
      <c r="W21" s="1"/>
      <c r="X21" s="1"/>
      <c r="Y21" s="1"/>
      <c r="Z21" s="1"/>
    </row>
    <row r="22" spans="1:26" ht="30" customHeight="1">
      <c r="A22" s="24" t="str">
        <f>Tarifdaten!A12</f>
        <v>EWE Go</v>
      </c>
      <c r="B22" s="6" t="str">
        <f>Tarifdaten!B12</f>
        <v>Eigene Station</v>
      </c>
      <c r="C22" s="10">
        <f>Tarifdaten!D12</f>
        <v>0</v>
      </c>
      <c r="D22" s="11">
        <f>Tarifdaten!G12</f>
        <v>0.52</v>
      </c>
      <c r="E22" s="6" t="str">
        <f>Tarifdaten!C12</f>
        <v>EWE-Go-eigene Ladepunkte</v>
      </c>
      <c r="F22" s="15" t="str">
        <f>IF(Tarifdaten!J12="","",Tarifdaten!J12)</f>
        <v/>
      </c>
      <c r="G22" s="18" t="s">
        <v>179</v>
      </c>
      <c r="U22" s="1"/>
      <c r="V22" s="1"/>
      <c r="W22" s="1"/>
      <c r="X22" s="1"/>
      <c r="Y22" s="1"/>
      <c r="Z22" s="1"/>
    </row>
    <row r="23" spans="1:26" ht="30" customHeight="1">
      <c r="A23" s="24" t="str">
        <f>Tarifdaten!A13</f>
        <v>EWE Go</v>
      </c>
      <c r="B23" s="6" t="str">
        <f>Tarifdaten!B13</f>
        <v>Partner</v>
      </c>
      <c r="C23" s="10">
        <f>Tarifdaten!D13</f>
        <v>0</v>
      </c>
      <c r="D23" s="11">
        <f>Tarifdaten!G13</f>
        <v>0.62</v>
      </c>
      <c r="E23" s="6" t="str">
        <f>Tarifdaten!C13</f>
        <v>Roaming-Partner in Europa</v>
      </c>
      <c r="F23" s="15" t="str">
        <f>IF(Tarifdaten!J13="","",Tarifdaten!J13)</f>
        <v/>
      </c>
      <c r="G23" s="18" t="s">
        <v>180</v>
      </c>
      <c r="U23" s="1"/>
      <c r="V23" s="1"/>
      <c r="W23" s="1"/>
      <c r="X23" s="1"/>
      <c r="Y23" s="1"/>
      <c r="Z23" s="1"/>
    </row>
    <row r="24" spans="1:26" ht="30" customHeight="1">
      <c r="A24" s="25" t="str">
        <f>Tarifdaten!A14</f>
        <v>Fastned</v>
      </c>
      <c r="B24" s="6" t="str">
        <f>Tarifdaten!B14</f>
        <v>Standard</v>
      </c>
      <c r="C24" s="10">
        <f>Tarifdaten!D14</f>
        <v>0</v>
      </c>
      <c r="D24" s="11">
        <f>Tarifdaten!G14</f>
        <v>0.69</v>
      </c>
      <c r="E24" s="6" t="str">
        <f>Tarifdaten!C14</f>
        <v>Fastned-Stationen Deutschland</v>
      </c>
      <c r="F24" s="15" t="str">
        <f>IF(Tarifdaten!J14="","",Tarifdaten!J14)</f>
        <v/>
      </c>
      <c r="G24" s="18" t="s">
        <v>181</v>
      </c>
      <c r="U24" s="1"/>
      <c r="V24" s="1"/>
      <c r="W24" s="1"/>
      <c r="X24" s="1"/>
      <c r="Y24" s="1"/>
      <c r="Z24" s="1"/>
    </row>
    <row r="25" spans="1:26" ht="30" customHeight="1">
      <c r="A25" s="25" t="str">
        <f>Tarifdaten!A15</f>
        <v>Fastned</v>
      </c>
      <c r="B25" s="6" t="str">
        <f>Tarifdaten!B15</f>
        <v>App</v>
      </c>
      <c r="C25" s="10">
        <f>Tarifdaten!D15</f>
        <v>0</v>
      </c>
      <c r="D25" s="11">
        <f>Tarifdaten!G15</f>
        <v>0.621</v>
      </c>
      <c r="E25" s="6" t="str">
        <f>Tarifdaten!C15</f>
        <v>Fastned-Stationen Deutschland</v>
      </c>
      <c r="F25" s="15" t="str">
        <f>IF(Tarifdaten!J15="","",Tarifdaten!J15)</f>
        <v/>
      </c>
      <c r="G25" s="18" t="s">
        <v>182</v>
      </c>
      <c r="U25" s="1"/>
      <c r="V25" s="1"/>
      <c r="W25" s="1"/>
      <c r="X25" s="1"/>
      <c r="Y25" s="1"/>
      <c r="Z25" s="1"/>
    </row>
    <row r="26" spans="1:26" ht="30" customHeight="1">
      <c r="A26" s="26" t="str">
        <f>Tarifdaten!A16</f>
        <v>Fastned</v>
      </c>
      <c r="B26" s="7" t="str">
        <f>Tarifdaten!B16</f>
        <v>Gold</v>
      </c>
      <c r="C26" s="12">
        <f>Tarifdaten!D16</f>
        <v>5.99</v>
      </c>
      <c r="D26" s="13">
        <f>Tarifdaten!G16</f>
        <v>0.49</v>
      </c>
      <c r="E26" s="7" t="str">
        <f>Tarifdaten!C16</f>
        <v>Fastned-Stationen Deutschland</v>
      </c>
      <c r="F26" s="16">
        <f>IF(Tarifdaten!J16="","",Tarifdaten!J16)</f>
        <v>240.65889915628765</v>
      </c>
      <c r="G26" s="19" t="s">
        <v>183</v>
      </c>
      <c r="U26" s="1"/>
      <c r="V26" s="1"/>
      <c r="W26" s="1"/>
      <c r="X26" s="1"/>
      <c r="Y26" s="1"/>
      <c r="Z26" s="1"/>
    </row>
    <row r="27" spans="1:26">
      <c r="U27" s="1"/>
      <c r="V27" s="1"/>
      <c r="W27" s="1"/>
      <c r="X27" s="1"/>
      <c r="Y27" s="1"/>
      <c r="Z27" s="1"/>
    </row>
    <row r="28" spans="1:26" ht="30" customHeight="1">
      <c r="A28" s="68" t="s">
        <v>184</v>
      </c>
      <c r="B28" s="68"/>
      <c r="C28" s="68"/>
      <c r="D28" s="68"/>
      <c r="E28" s="68"/>
      <c r="F28" s="68"/>
      <c r="G28" s="68"/>
      <c r="H28" s="68"/>
      <c r="I28" s="68"/>
      <c r="J28" s="68"/>
      <c r="K28" s="68"/>
      <c r="U28" s="1"/>
      <c r="V28" s="1"/>
      <c r="W28" s="1"/>
      <c r="X28" s="1"/>
      <c r="Y28" s="1"/>
      <c r="Z28" s="1"/>
    </row>
    <row r="29" spans="1:26" ht="30" customHeight="1">
      <c r="A29" s="4" t="s">
        <v>185</v>
      </c>
      <c r="B29" s="4" t="s">
        <v>186</v>
      </c>
      <c r="C29" s="4" t="s">
        <v>13</v>
      </c>
      <c r="D29" s="4" t="s">
        <v>2</v>
      </c>
      <c r="E29" s="4" t="s">
        <v>23</v>
      </c>
      <c r="F29" s="4" t="s">
        <v>2</v>
      </c>
      <c r="G29" s="4" t="s">
        <v>187</v>
      </c>
      <c r="H29" s="4" t="s">
        <v>2</v>
      </c>
      <c r="I29" s="4" t="s">
        <v>188</v>
      </c>
      <c r="J29" s="4" t="s">
        <v>50</v>
      </c>
      <c r="K29" s="4" t="s">
        <v>2</v>
      </c>
      <c r="U29" s="1"/>
      <c r="V29" s="1"/>
      <c r="W29" s="1"/>
      <c r="X29" s="1"/>
      <c r="Y29" s="1"/>
      <c r="Z29" s="1"/>
    </row>
    <row r="30" spans="1:26" ht="25.05" customHeight="1">
      <c r="A30" s="27">
        <v>100</v>
      </c>
      <c r="B30" s="28">
        <f>MAX(0,A30*$B$6/100-$B$7)</f>
        <v>19</v>
      </c>
      <c r="C30" s="33">
        <f>MIN(B30*Tarifdaten!$G$3+Tarifdaten!$D$3,B30*Tarifdaten!$G$4+Tarifdaten!$D$4,B30*Tarifdaten!$G$5+Tarifdaten!$D$5)</f>
        <v>10.64</v>
      </c>
      <c r="D30" s="36" t="str">
        <f>IF(B30*Tarifdaten!$G$3+Tarifdaten!$D$3=C30,"S",IF(B30*Tarifdaten!$G$4+Tarifdaten!$D$4=C30,"M","L"))</f>
        <v>S</v>
      </c>
      <c r="E30" s="33">
        <f>MIN(B30*Tarifdaten!$G$6+Tarifdaten!$D$6,B30*Tarifdaten!$G$7+Tarifdaten!$D$7,B30*Tarifdaten!$G$8+Tarifdaten!$D$8)</f>
        <v>12.920000000000002</v>
      </c>
      <c r="F30" s="36" t="str">
        <f>IF(B30*Tarifdaten!$G$6+Tarifdaten!$D$6=E30,"Go",IF(B30*Tarifdaten!$G$7+Tarifdaten!$D$7=E30,"Motion","Power"))</f>
        <v>Go</v>
      </c>
      <c r="G30" s="33">
        <f>MIN(B30*Tarifdaten!$G$9+Tarifdaten!$D$9,B30*Tarifdaten!$G$10+Tarifdaten!$D$10)</f>
        <v>11.78</v>
      </c>
      <c r="H30" s="36" t="str">
        <f>IF(B30*Tarifdaten!$G$9+Tarifdaten!$D$9=G30,"Klassik","Extra")</f>
        <v>Klassik</v>
      </c>
      <c r="I30" s="33">
        <f>B30*Tarifdaten!$G$12+Tarifdaten!$D$12</f>
        <v>9.8800000000000008</v>
      </c>
      <c r="J30" s="33">
        <f>MIN(B30*Tarifdaten!$G$15+Tarifdaten!$D$15,B30*Tarifdaten!$G$16+Tarifdaten!$D$16)</f>
        <v>11.798999999999999</v>
      </c>
      <c r="K30" s="39" t="str">
        <f>IF(B30*Tarifdaten!$G$15+Tarifdaten!$D$15=J30,"App","Gold")</f>
        <v>App</v>
      </c>
      <c r="U30" s="1"/>
      <c r="V30" s="1"/>
      <c r="W30" s="1"/>
      <c r="X30" s="1"/>
      <c r="Y30" s="1"/>
      <c r="Z30" s="1"/>
    </row>
    <row r="31" spans="1:26" ht="25.05" customHeight="1">
      <c r="A31" s="29">
        <v>200</v>
      </c>
      <c r="B31" s="30">
        <f>MAX(0,A31*$B$6/100-$B$7)</f>
        <v>38</v>
      </c>
      <c r="C31" s="34">
        <f>MIN(B31*Tarifdaten!$G$3+Tarifdaten!$D$3,B31*Tarifdaten!$G$4+Tarifdaten!$D$4,B31*Tarifdaten!$G$5+Tarifdaten!$D$5)</f>
        <v>21.28</v>
      </c>
      <c r="D31" s="37" t="str">
        <f>IF(B31*Tarifdaten!$G$3+Tarifdaten!$D$3=C31,"S",IF(B31*Tarifdaten!$G$4+Tarifdaten!$D$4=C31,"M","L"))</f>
        <v>S</v>
      </c>
      <c r="E31" s="34">
        <f>MIN(B31*Tarifdaten!$G$6+Tarifdaten!$D$6,B31*Tarifdaten!$G$7+Tarifdaten!$D$7,B31*Tarifdaten!$G$8+Tarifdaten!$D$8)</f>
        <v>25.369999999999997</v>
      </c>
      <c r="F31" s="37" t="str">
        <f>IF(B31*Tarifdaten!$G$6+Tarifdaten!$D$6=E31,"Go",IF(B31*Tarifdaten!$G$7+Tarifdaten!$D$7=E31,"Motion","Power"))</f>
        <v>Motion</v>
      </c>
      <c r="G31" s="34">
        <f>MIN(B31*Tarifdaten!$G$9+Tarifdaten!$D$9,B31*Tarifdaten!$G$10+Tarifdaten!$D$10)</f>
        <v>23.510000000000005</v>
      </c>
      <c r="H31" s="37" t="str">
        <f>IF(B31*Tarifdaten!$G$9+Tarifdaten!$D$9=G31,"Klassik","Extra")</f>
        <v>Extra</v>
      </c>
      <c r="I31" s="34">
        <f>B31*Tarifdaten!$G$12+Tarifdaten!$D$12</f>
        <v>19.760000000000002</v>
      </c>
      <c r="J31" s="34">
        <f>MIN(B31*Tarifdaten!$G$15+Tarifdaten!$D$15,B31*Tarifdaten!$G$16+Tarifdaten!$D$16)</f>
        <v>23.597999999999999</v>
      </c>
      <c r="K31" s="40" t="str">
        <f>IF(B31*Tarifdaten!$G$15+Tarifdaten!$D$15=J31,"App","Gold")</f>
        <v>App</v>
      </c>
      <c r="U31" s="1"/>
      <c r="V31" s="1"/>
      <c r="W31" s="1"/>
      <c r="X31" s="1"/>
      <c r="Y31" s="1"/>
      <c r="Z31" s="1"/>
    </row>
    <row r="32" spans="1:26" ht="25.05" customHeight="1">
      <c r="A32" s="29">
        <v>300</v>
      </c>
      <c r="B32" s="30">
        <f>MAX(0,A32*$B$6/100-$B$7)</f>
        <v>57</v>
      </c>
      <c r="C32" s="34">
        <f>MIN(B32*Tarifdaten!$G$3+Tarifdaten!$D$3,B32*Tarifdaten!$G$4+Tarifdaten!$D$4,B32*Tarifdaten!$G$5+Tarifdaten!$D$5)</f>
        <v>31.92</v>
      </c>
      <c r="D32" s="37" t="str">
        <f>IF(B32*Tarifdaten!$G$3+Tarifdaten!$D$3=C32,"S",IF(B32*Tarifdaten!$G$4+Tarifdaten!$D$4=C32,"M","L"))</f>
        <v>S</v>
      </c>
      <c r="E32" s="34">
        <f>MIN(B32*Tarifdaten!$G$6+Tarifdaten!$D$6,B32*Tarifdaten!$G$7+Tarifdaten!$D$7,B32*Tarifdaten!$G$8+Tarifdaten!$D$8)</f>
        <v>35.06</v>
      </c>
      <c r="F32" s="37" t="str">
        <f>IF(B32*Tarifdaten!$G$6+Tarifdaten!$D$6=E32,"Go",IF(B32*Tarifdaten!$G$7+Tarifdaten!$D$7=E32,"Motion","Power"))</f>
        <v>Motion</v>
      </c>
      <c r="G32" s="34">
        <f>MIN(B32*Tarifdaten!$G$9+Tarifdaten!$D$9,B32*Tarifdaten!$G$10+Tarifdaten!$D$10)</f>
        <v>33.770000000000003</v>
      </c>
      <c r="H32" s="37" t="str">
        <f>IF(B32*Tarifdaten!$G$9+Tarifdaten!$D$9=G32,"Klassik","Extra")</f>
        <v>Extra</v>
      </c>
      <c r="I32" s="34">
        <f>B32*Tarifdaten!$G$12+Tarifdaten!$D$12</f>
        <v>29.64</v>
      </c>
      <c r="J32" s="34">
        <f>MIN(B32*Tarifdaten!$G$15+Tarifdaten!$D$15,B32*Tarifdaten!$G$16+Tarifdaten!$D$16)</f>
        <v>33.92</v>
      </c>
      <c r="K32" s="40" t="str">
        <f>IF(B32*Tarifdaten!$G$15+Tarifdaten!$D$15=J32,"App","Gold")</f>
        <v>Gold</v>
      </c>
      <c r="U32" s="1"/>
      <c r="V32" s="1"/>
      <c r="W32" s="1"/>
      <c r="X32" s="1"/>
      <c r="Y32" s="1"/>
      <c r="Z32" s="1"/>
    </row>
    <row r="33" spans="1:26" ht="25.05" customHeight="1">
      <c r="A33" s="29">
        <v>400</v>
      </c>
      <c r="B33" s="30">
        <f>MAX(0,A33*$B$6/100-$B$7)</f>
        <v>76</v>
      </c>
      <c r="C33" s="34">
        <f>MIN(B33*Tarifdaten!$G$3+Tarifdaten!$D$3,B33*Tarifdaten!$G$4+Tarifdaten!$D$4,B33*Tarifdaten!$G$5+Tarifdaten!$D$5)</f>
        <v>40.950000000000003</v>
      </c>
      <c r="D33" s="37" t="str">
        <f>IF(B33*Tarifdaten!$G$3+Tarifdaten!$D$3=C33,"S",IF(B33*Tarifdaten!$G$4+Tarifdaten!$D$4=C33,"M","L"))</f>
        <v>M</v>
      </c>
      <c r="E33" s="34">
        <f>MIN(B33*Tarifdaten!$G$6+Tarifdaten!$D$6,B33*Tarifdaten!$G$7+Tarifdaten!$D$7,B33*Tarifdaten!$G$8+Tarifdaten!$D$8)</f>
        <v>43.15</v>
      </c>
      <c r="F33" s="37" t="str">
        <f>IF(B33*Tarifdaten!$G$6+Tarifdaten!$D$6=E33,"Go",IF(B33*Tarifdaten!$G$7+Tarifdaten!$D$7=E33,"Motion","Power"))</f>
        <v>Power</v>
      </c>
      <c r="G33" s="34">
        <f>MIN(B33*Tarifdaten!$G$9+Tarifdaten!$D$9,B33*Tarifdaten!$G$10+Tarifdaten!$D$10)</f>
        <v>44.030000000000008</v>
      </c>
      <c r="H33" s="37" t="str">
        <f>IF(B33*Tarifdaten!$G$9+Tarifdaten!$D$9=G33,"Klassik","Extra")</f>
        <v>Extra</v>
      </c>
      <c r="I33" s="34">
        <f>B33*Tarifdaten!$G$12+Tarifdaten!$D$12</f>
        <v>39.520000000000003</v>
      </c>
      <c r="J33" s="34">
        <f>MIN(B33*Tarifdaten!$G$15+Tarifdaten!$D$15,B33*Tarifdaten!$G$16+Tarifdaten!$D$16)</f>
        <v>43.230000000000004</v>
      </c>
      <c r="K33" s="40" t="str">
        <f>IF(B33*Tarifdaten!$G$15+Tarifdaten!$D$15=J33,"App","Gold")</f>
        <v>Gold</v>
      </c>
      <c r="U33" s="1"/>
      <c r="V33" s="1"/>
      <c r="W33" s="1"/>
      <c r="X33" s="1"/>
      <c r="Y33" s="1"/>
      <c r="Z33" s="1"/>
    </row>
    <row r="34" spans="1:26" ht="25.05" customHeight="1">
      <c r="A34" s="31">
        <v>500</v>
      </c>
      <c r="B34" s="32">
        <f>MAX(0,A34*$B$6/100-$B$7)</f>
        <v>95</v>
      </c>
      <c r="C34" s="35">
        <f>MIN(B34*Tarifdaten!$G$3+Tarifdaten!$D$3,B34*Tarifdaten!$G$4+Tarifdaten!$D$4,B34*Tarifdaten!$G$5+Tarifdaten!$D$5)</f>
        <v>49.040000000000006</v>
      </c>
      <c r="D34" s="38" t="str">
        <f>IF(B34*Tarifdaten!$G$3+Tarifdaten!$D$3=C34,"S",IF(B34*Tarifdaten!$G$4+Tarifdaten!$D$4=C34,"M","L"))</f>
        <v>L</v>
      </c>
      <c r="E34" s="35">
        <f>MIN(B34*Tarifdaten!$G$6+Tarifdaten!$D$6,B34*Tarifdaten!$G$7+Tarifdaten!$D$7,B34*Tarifdaten!$G$8+Tarifdaten!$D$8)</f>
        <v>50.94</v>
      </c>
      <c r="F34" s="38" t="str">
        <f>IF(B34*Tarifdaten!$G$6+Tarifdaten!$D$6=E34,"Go",IF(B34*Tarifdaten!$G$7+Tarifdaten!$D$7=E34,"Motion","Power"))</f>
        <v>Power</v>
      </c>
      <c r="G34" s="35">
        <f>MIN(B34*Tarifdaten!$G$9+Tarifdaten!$D$9,B34*Tarifdaten!$G$10+Tarifdaten!$D$10)</f>
        <v>54.290000000000006</v>
      </c>
      <c r="H34" s="38" t="str">
        <f>IF(B34*Tarifdaten!$G$9+Tarifdaten!$D$9=G34,"Klassik","Extra")</f>
        <v>Extra</v>
      </c>
      <c r="I34" s="35">
        <f>B34*Tarifdaten!$G$12+Tarifdaten!$D$12</f>
        <v>49.4</v>
      </c>
      <c r="J34" s="35">
        <f>MIN(B34*Tarifdaten!$G$15+Tarifdaten!$D$15,B34*Tarifdaten!$G$16+Tarifdaten!$D$16)</f>
        <v>52.54</v>
      </c>
      <c r="K34" s="41" t="str">
        <f>IF(B34*Tarifdaten!$G$15+Tarifdaten!$D$15=J34,"App","Gold")</f>
        <v>Gold</v>
      </c>
      <c r="U34" s="1"/>
      <c r="V34" s="1"/>
      <c r="W34" s="1"/>
      <c r="X34" s="1"/>
      <c r="Y34" s="1"/>
      <c r="Z34" s="1"/>
    </row>
    <row r="35" spans="1:26">
      <c r="U35" s="1"/>
      <c r="V35" s="1"/>
      <c r="W35" s="1"/>
      <c r="X35" s="1"/>
      <c r="Y35" s="1"/>
      <c r="Z35" s="1"/>
    </row>
    <row r="36" spans="1:26">
      <c r="A36" s="69" t="s">
        <v>189</v>
      </c>
      <c r="B36" s="70"/>
      <c r="C36" s="70"/>
      <c r="D36" s="70"/>
      <c r="E36" s="70"/>
      <c r="F36" s="70"/>
      <c r="G36" s="70"/>
      <c r="H36" s="70"/>
      <c r="I36" s="70"/>
      <c r="J36" s="70"/>
      <c r="K36" s="71"/>
      <c r="U36" s="1"/>
      <c r="V36" s="1"/>
      <c r="W36" s="1"/>
      <c r="X36" s="1"/>
      <c r="Y36" s="1"/>
      <c r="Z36" s="1"/>
    </row>
    <row r="37" spans="1:26">
      <c r="A37" s="72"/>
      <c r="B37" s="73"/>
      <c r="C37" s="73"/>
      <c r="D37" s="73"/>
      <c r="E37" s="73"/>
      <c r="F37" s="73"/>
      <c r="G37" s="73"/>
      <c r="H37" s="73"/>
      <c r="I37" s="73"/>
      <c r="J37" s="73"/>
      <c r="K37" s="74"/>
      <c r="U37" s="1"/>
      <c r="V37" s="1"/>
      <c r="W37" s="1"/>
      <c r="X37" s="1"/>
      <c r="Y37" s="1"/>
      <c r="Z37" s="1"/>
    </row>
    <row r="38" spans="1:26">
      <c r="U38" s="1"/>
      <c r="V38" s="1"/>
      <c r="W38" s="1"/>
      <c r="X38" s="1"/>
      <c r="Y38" s="1"/>
      <c r="Z38" s="1"/>
    </row>
    <row r="39" spans="1:26">
      <c r="U39" s="1"/>
      <c r="V39" s="1"/>
      <c r="W39" s="1"/>
      <c r="X39" s="1"/>
      <c r="Y39" s="1"/>
      <c r="Z39" s="1"/>
    </row>
    <row r="40" spans="1:26">
      <c r="U40" s="1"/>
      <c r="V40" s="1"/>
      <c r="W40" s="1"/>
      <c r="X40" s="1"/>
      <c r="Y40" s="1"/>
      <c r="Z40" s="1"/>
    </row>
    <row r="41" spans="1:26">
      <c r="U41" s="1"/>
      <c r="V41" s="1"/>
      <c r="W41" s="1"/>
      <c r="X41" s="1"/>
      <c r="Y41" s="1"/>
      <c r="Z41" s="1"/>
    </row>
    <row r="42" spans="1:26">
      <c r="U42" s="1"/>
      <c r="V42" s="1"/>
      <c r="W42" s="1"/>
      <c r="X42" s="1"/>
      <c r="Y42" s="1"/>
      <c r="Z42" s="1"/>
    </row>
    <row r="43" spans="1:26">
      <c r="U43" s="1"/>
      <c r="V43" s="1"/>
      <c r="W43" s="1"/>
      <c r="X43" s="1"/>
      <c r="Y43" s="1"/>
      <c r="Z43" s="1"/>
    </row>
    <row r="44" spans="1:26">
      <c r="U44" s="1"/>
      <c r="V44" s="1"/>
      <c r="W44" s="1"/>
      <c r="X44" s="1"/>
      <c r="Y44" s="1"/>
      <c r="Z44" s="1"/>
    </row>
    <row r="45" spans="1:26">
      <c r="U45" s="1"/>
      <c r="V45" s="1"/>
      <c r="W45" s="1"/>
      <c r="X45" s="1"/>
      <c r="Y45" s="1"/>
      <c r="Z45" s="1"/>
    </row>
    <row r="46" spans="1:26">
      <c r="U46" s="1"/>
      <c r="V46" s="1"/>
      <c r="W46" s="1"/>
      <c r="X46" s="1"/>
      <c r="Y46" s="1"/>
      <c r="Z46" s="1"/>
    </row>
    <row r="47" spans="1:26">
      <c r="U47" s="1"/>
      <c r="V47" s="1"/>
      <c r="W47" s="1"/>
      <c r="X47" s="1"/>
      <c r="Y47" s="1"/>
      <c r="Z47" s="1"/>
    </row>
    <row r="48" spans="1:26">
      <c r="U48" s="1"/>
      <c r="V48" s="1"/>
      <c r="W48" s="1"/>
      <c r="X48" s="1"/>
      <c r="Y48" s="1"/>
      <c r="Z48" s="1"/>
    </row>
    <row r="49" spans="21:26">
      <c r="U49" s="1"/>
      <c r="V49" s="1"/>
      <c r="W49" s="1"/>
      <c r="X49" s="1"/>
      <c r="Y49" s="1"/>
      <c r="Z49" s="1"/>
    </row>
    <row r="50" spans="21:26">
      <c r="U50" s="1"/>
      <c r="V50" s="1"/>
      <c r="W50" s="1"/>
      <c r="X50" s="1"/>
      <c r="Y50" s="1"/>
      <c r="Z50" s="1"/>
    </row>
    <row r="51" spans="21:26">
      <c r="U51" s="1"/>
      <c r="V51" s="1"/>
      <c r="W51" s="1"/>
      <c r="X51" s="1"/>
      <c r="Y51" s="1"/>
      <c r="Z51" s="1"/>
    </row>
    <row r="52" spans="21:26">
      <c r="U52" s="1"/>
      <c r="V52" s="1"/>
      <c r="W52" s="1"/>
      <c r="X52" s="1"/>
      <c r="Y52" s="1"/>
      <c r="Z52" s="1"/>
    </row>
    <row r="53" spans="21:26">
      <c r="U53" s="1"/>
      <c r="V53" s="1"/>
      <c r="W53" s="1"/>
      <c r="X53" s="1"/>
      <c r="Y53" s="1"/>
      <c r="Z53" s="1"/>
    </row>
    <row r="54" spans="21:26">
      <c r="U54" s="1"/>
      <c r="V54" s="1"/>
      <c r="W54" s="1"/>
      <c r="X54" s="1"/>
      <c r="Y54" s="1"/>
      <c r="Z54" s="1"/>
    </row>
    <row r="55" spans="21:26">
      <c r="U55" s="1"/>
      <c r="V55" s="1"/>
      <c r="W55" s="1"/>
      <c r="X55" s="1"/>
      <c r="Y55" s="1"/>
      <c r="Z55" s="1"/>
    </row>
    <row r="56" spans="21:26">
      <c r="U56" s="1"/>
      <c r="V56" s="1"/>
      <c r="W56" s="1"/>
      <c r="X56" s="1"/>
      <c r="Y56" s="1"/>
      <c r="Z56" s="1"/>
    </row>
    <row r="57" spans="21:26">
      <c r="U57" s="1"/>
      <c r="V57" s="1"/>
      <c r="W57" s="1"/>
      <c r="X57" s="1"/>
      <c r="Y57" s="1"/>
      <c r="Z57" s="1"/>
    </row>
    <row r="58" spans="21:26">
      <c r="U58" s="1"/>
      <c r="V58" s="1"/>
      <c r="W58" s="1"/>
      <c r="X58" s="1"/>
      <c r="Y58" s="1"/>
      <c r="Z58" s="1"/>
    </row>
    <row r="59" spans="21:26">
      <c r="U59" s="1"/>
      <c r="V59" s="1"/>
      <c r="W59" s="1"/>
      <c r="X59" s="1"/>
      <c r="Y59" s="1"/>
      <c r="Z59" s="1"/>
    </row>
    <row r="60" spans="21:26">
      <c r="U60" s="1"/>
      <c r="V60" s="1"/>
      <c r="W60" s="1"/>
      <c r="X60" s="1"/>
      <c r="Y60" s="1"/>
      <c r="Z60" s="1"/>
    </row>
    <row r="61" spans="21:26">
      <c r="U61" s="1"/>
      <c r="V61" s="1"/>
      <c r="W61" s="1"/>
      <c r="X61" s="1"/>
      <c r="Y61" s="1"/>
      <c r="Z61" s="1"/>
    </row>
    <row r="62" spans="21:26">
      <c r="U62" s="1"/>
      <c r="V62" s="1"/>
      <c r="W62" s="1"/>
      <c r="X62" s="1"/>
      <c r="Y62" s="1"/>
      <c r="Z62" s="1"/>
    </row>
    <row r="63" spans="21:26">
      <c r="U63" s="1"/>
      <c r="V63" s="1"/>
      <c r="W63" s="1"/>
      <c r="X63" s="1"/>
      <c r="Y63" s="1"/>
      <c r="Z63" s="1"/>
    </row>
    <row r="64" spans="21:26">
      <c r="U64" s="1"/>
      <c r="V64" s="1"/>
      <c r="W64" s="1"/>
      <c r="X64" s="1"/>
      <c r="Y64" s="1"/>
      <c r="Z64" s="1"/>
    </row>
    <row r="65" spans="21:26">
      <c r="U65" s="1"/>
      <c r="V65" s="1"/>
      <c r="W65" s="1"/>
      <c r="X65" s="1"/>
      <c r="Y65" s="1"/>
      <c r="Z65" s="1"/>
    </row>
    <row r="66" spans="21:26">
      <c r="U66" s="1"/>
      <c r="V66" s="1"/>
      <c r="W66" s="1"/>
      <c r="X66" s="1"/>
      <c r="Y66" s="1"/>
      <c r="Z66" s="1"/>
    </row>
    <row r="67" spans="21:26">
      <c r="U67" s="1"/>
      <c r="V67" s="1"/>
      <c r="W67" s="1"/>
      <c r="X67" s="1"/>
      <c r="Y67" s="1"/>
      <c r="Z67" s="1"/>
    </row>
    <row r="68" spans="21:26">
      <c r="U68" s="1"/>
      <c r="V68" s="1"/>
      <c r="W68" s="1"/>
      <c r="X68" s="1"/>
      <c r="Y68" s="1"/>
      <c r="Z68" s="1"/>
    </row>
    <row r="69" spans="21:26">
      <c r="U69" s="1"/>
      <c r="V69" s="1"/>
      <c r="W69" s="1"/>
      <c r="X69" s="1"/>
      <c r="Y69" s="1"/>
      <c r="Z69" s="1"/>
    </row>
    <row r="70" spans="21:26">
      <c r="U70" s="1"/>
      <c r="V70" s="1"/>
      <c r="W70" s="1"/>
      <c r="X70" s="1"/>
      <c r="Y70" s="1"/>
      <c r="Z70" s="1"/>
    </row>
    <row r="71" spans="21:26">
      <c r="U71" s="1"/>
      <c r="V71" s="1"/>
      <c r="W71" s="1"/>
      <c r="X71" s="1"/>
      <c r="Y71" s="1"/>
      <c r="Z71" s="1"/>
    </row>
    <row r="72" spans="21:26">
      <c r="U72" s="1"/>
      <c r="V72" s="1"/>
      <c r="W72" s="1"/>
      <c r="X72" s="1"/>
      <c r="Y72" s="1"/>
      <c r="Z72" s="1"/>
    </row>
    <row r="73" spans="21:26">
      <c r="U73" s="1"/>
      <c r="V73" s="1"/>
      <c r="W73" s="1"/>
      <c r="X73" s="1"/>
      <c r="Y73" s="1"/>
      <c r="Z73" s="1"/>
    </row>
    <row r="74" spans="21:26">
      <c r="U74" s="1"/>
      <c r="V74" s="1"/>
      <c r="W74" s="1"/>
      <c r="X74" s="1"/>
      <c r="Y74" s="1"/>
      <c r="Z74" s="1"/>
    </row>
    <row r="75" spans="21:26">
      <c r="U75" s="1"/>
      <c r="V75" s="1"/>
      <c r="W75" s="1"/>
      <c r="X75" s="1"/>
      <c r="Y75" s="1"/>
      <c r="Z75" s="1"/>
    </row>
    <row r="76" spans="21:26">
      <c r="U76" s="1"/>
      <c r="V76" s="1"/>
      <c r="W76" s="1"/>
      <c r="X76" s="1"/>
      <c r="Y76" s="1"/>
      <c r="Z76" s="1"/>
    </row>
    <row r="77" spans="21:26">
      <c r="U77" s="1"/>
      <c r="V77" s="1"/>
      <c r="W77" s="1"/>
      <c r="X77" s="1"/>
      <c r="Y77" s="1"/>
      <c r="Z77" s="1"/>
    </row>
    <row r="78" spans="21:26">
      <c r="U78" s="1"/>
      <c r="V78" s="1"/>
      <c r="W78" s="1"/>
      <c r="X78" s="1"/>
      <c r="Y78" s="1"/>
      <c r="Z78" s="1"/>
    </row>
    <row r="79" spans="21:26">
      <c r="U79" s="1"/>
      <c r="V79" s="1"/>
      <c r="W79" s="1"/>
      <c r="X79" s="1"/>
      <c r="Y79" s="1"/>
      <c r="Z79" s="1"/>
    </row>
    <row r="80" spans="21:26">
      <c r="U80" s="1"/>
      <c r="V80" s="1"/>
      <c r="W80" s="1"/>
      <c r="X80" s="1"/>
      <c r="Y80" s="1"/>
      <c r="Z80" s="1"/>
    </row>
    <row r="81" spans="21:26">
      <c r="U81" s="1"/>
      <c r="V81" s="1"/>
      <c r="W81" s="1"/>
      <c r="X81" s="1"/>
      <c r="Y81" s="1"/>
      <c r="Z81" s="1"/>
    </row>
    <row r="82" spans="21:26">
      <c r="U82" s="1"/>
      <c r="V82" s="1"/>
      <c r="W82" s="1"/>
      <c r="X82" s="1"/>
      <c r="Y82" s="1"/>
      <c r="Z82" s="1"/>
    </row>
    <row r="83" spans="21:26">
      <c r="U83" s="1"/>
      <c r="V83" s="1"/>
      <c r="W83" s="1"/>
      <c r="X83" s="1"/>
      <c r="Y83" s="1"/>
      <c r="Z83" s="1"/>
    </row>
    <row r="84" spans="21:26">
      <c r="U84" s="1"/>
      <c r="V84" s="1"/>
      <c r="W84" s="1"/>
      <c r="X84" s="1"/>
      <c r="Y84" s="1"/>
      <c r="Z84" s="1"/>
    </row>
    <row r="85" spans="21:26">
      <c r="U85" s="1"/>
      <c r="V85" s="1"/>
      <c r="W85" s="1"/>
      <c r="X85" s="1"/>
      <c r="Y85" s="1"/>
      <c r="Z85" s="1"/>
    </row>
    <row r="86" spans="21:26">
      <c r="U86" s="1"/>
      <c r="V86" s="1"/>
      <c r="W86" s="1"/>
      <c r="X86" s="1"/>
      <c r="Y86" s="1"/>
      <c r="Z86" s="1"/>
    </row>
    <row r="87" spans="21:26">
      <c r="U87" s="1"/>
      <c r="V87" s="1"/>
      <c r="W87" s="1"/>
      <c r="X87" s="1"/>
      <c r="Y87" s="1"/>
      <c r="Z87" s="1"/>
    </row>
    <row r="88" spans="21:26">
      <c r="U88" s="1"/>
      <c r="V88" s="1"/>
      <c r="W88" s="1"/>
      <c r="X88" s="1"/>
      <c r="Y88" s="1"/>
      <c r="Z88" s="1"/>
    </row>
    <row r="89" spans="21:26">
      <c r="U89" s="1"/>
      <c r="V89" s="1"/>
      <c r="W89" s="1"/>
      <c r="X89" s="1"/>
      <c r="Y89" s="1"/>
      <c r="Z89" s="1"/>
    </row>
    <row r="90" spans="21:26">
      <c r="U90" s="1"/>
      <c r="V90" s="1"/>
      <c r="W90" s="1"/>
      <c r="X90" s="1"/>
      <c r="Y90" s="1"/>
      <c r="Z90" s="1"/>
    </row>
    <row r="91" spans="21:26">
      <c r="U91" s="1"/>
      <c r="V91" s="1"/>
      <c r="W91" s="1"/>
      <c r="X91" s="1"/>
      <c r="Y91" s="1"/>
      <c r="Z91" s="1"/>
    </row>
    <row r="92" spans="21:26">
      <c r="U92" s="1"/>
      <c r="V92" s="1"/>
      <c r="W92" s="1"/>
      <c r="X92" s="1"/>
      <c r="Y92" s="1"/>
      <c r="Z92" s="1"/>
    </row>
    <row r="93" spans="21:26">
      <c r="U93" s="1"/>
      <c r="V93" s="1"/>
      <c r="W93" s="1"/>
      <c r="X93" s="1"/>
      <c r="Y93" s="1"/>
      <c r="Z93" s="1"/>
    </row>
    <row r="94" spans="21:26">
      <c r="U94" s="1"/>
      <c r="V94" s="1"/>
      <c r="W94" s="1"/>
      <c r="X94" s="1"/>
      <c r="Y94" s="1"/>
      <c r="Z94" s="1"/>
    </row>
    <row r="95" spans="21:26">
      <c r="U95" s="1"/>
      <c r="V95" s="1"/>
      <c r="W95" s="1"/>
      <c r="X95" s="1"/>
      <c r="Y95" s="1"/>
      <c r="Z95" s="1"/>
    </row>
    <row r="96" spans="21:26">
      <c r="U96" s="1"/>
      <c r="V96" s="1"/>
      <c r="W96" s="1"/>
      <c r="X96" s="1"/>
      <c r="Y96" s="1"/>
      <c r="Z96" s="1"/>
    </row>
    <row r="97" spans="21:26">
      <c r="U97" s="1"/>
      <c r="V97" s="1"/>
      <c r="W97" s="1"/>
      <c r="X97" s="1"/>
      <c r="Y97" s="1"/>
      <c r="Z97" s="1"/>
    </row>
    <row r="98" spans="21:26">
      <c r="U98" s="1"/>
      <c r="V98" s="1"/>
      <c r="W98" s="1"/>
      <c r="X98" s="1"/>
      <c r="Y98" s="1"/>
      <c r="Z98" s="1"/>
    </row>
    <row r="99" spans="21:26">
      <c r="U99" s="1"/>
      <c r="V99" s="1"/>
      <c r="W99" s="1"/>
      <c r="X99" s="1"/>
      <c r="Y99" s="1"/>
      <c r="Z99" s="1"/>
    </row>
    <row r="100" spans="21:26">
      <c r="U100" s="1"/>
      <c r="V100" s="1"/>
      <c r="W100" s="1"/>
      <c r="X100" s="1"/>
      <c r="Y100" s="1"/>
      <c r="Z100" s="1"/>
    </row>
  </sheetData>
  <mergeCells count="15">
    <mergeCell ref="A11:G11"/>
    <mergeCell ref="A28:K28"/>
    <mergeCell ref="A36:K37"/>
    <mergeCell ref="E7:G7"/>
    <mergeCell ref="H7:K7"/>
    <mergeCell ref="E8:G8"/>
    <mergeCell ref="H8:K8"/>
    <mergeCell ref="E9:G9"/>
    <mergeCell ref="H9:K9"/>
    <mergeCell ref="A1:K2"/>
    <mergeCell ref="A3:K3"/>
    <mergeCell ref="A5:C5"/>
    <mergeCell ref="E5:K5"/>
    <mergeCell ref="E6:G6"/>
    <mergeCell ref="H6:K6"/>
  </mergeCells>
  <conditionalFormatting sqref="C13:C17">
    <cfRule type="expression" dxfId="6" priority="1">
      <formula>C13=MIN($C13,$E13,$G13,$I13,$J13,$K13,$L13)</formula>
    </cfRule>
  </conditionalFormatting>
  <conditionalFormatting sqref="E13:E17">
    <cfRule type="expression" dxfId="5" priority="2">
      <formula>E13=MIN($C13,$E13,$G13,$I13,$J13,$K13,$L13)</formula>
    </cfRule>
  </conditionalFormatting>
  <conditionalFormatting sqref="G13:G17">
    <cfRule type="expression" dxfId="4" priority="3">
      <formula>G13=MIN($C13,$E13,$G13,$I13,$J13,$K13,$L13)</formula>
    </cfRule>
  </conditionalFormatting>
  <conditionalFormatting sqref="I14:L15 I17:L17">
    <cfRule type="expression" dxfId="3" priority="4">
      <formula>I14=MIN($C14,$E14,$G14,$I14,$J14,$K14,$L14)</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
  <sheetViews>
    <sheetView showGridLines="0" topLeftCell="A7" workbookViewId="0">
      <selection sqref="A1:L1"/>
    </sheetView>
  </sheetViews>
  <sheetFormatPr baseColWidth="10" defaultColWidth="8.796875" defaultRowHeight="13.8"/>
  <cols>
    <col min="1" max="1" width="14" customWidth="1"/>
    <col min="2" max="2" width="17" customWidth="1"/>
    <col min="3" max="3" width="30" customWidth="1"/>
    <col min="4" max="7" width="14" customWidth="1"/>
    <col min="8" max="8" width="17" customWidth="1"/>
    <col min="9" max="10" width="15" customWidth="1"/>
    <col min="11" max="11" width="34" customWidth="1"/>
    <col min="12" max="12" width="42" customWidth="1"/>
  </cols>
  <sheetData>
    <row r="1" spans="1:26" ht="30" customHeight="1">
      <c r="A1" s="75" t="s">
        <v>0</v>
      </c>
      <c r="B1" s="75"/>
      <c r="C1" s="75"/>
      <c r="D1" s="75"/>
      <c r="E1" s="75"/>
      <c r="F1" s="75"/>
      <c r="G1" s="75"/>
      <c r="H1" s="75"/>
      <c r="I1" s="75"/>
      <c r="J1" s="75"/>
      <c r="K1" s="75"/>
      <c r="L1" s="75"/>
      <c r="M1" s="1"/>
      <c r="N1" s="1"/>
      <c r="O1" s="1"/>
      <c r="P1" s="1"/>
      <c r="Q1" s="1"/>
      <c r="R1" s="1"/>
      <c r="S1" s="1"/>
      <c r="T1" s="1"/>
      <c r="U1" s="1"/>
      <c r="V1" s="1"/>
      <c r="W1" s="1"/>
      <c r="X1" s="1"/>
      <c r="Y1" s="1"/>
      <c r="Z1" s="1"/>
    </row>
    <row r="2" spans="1:26" ht="37.950000000000003" customHeight="1">
      <c r="A2" s="4" t="s">
        <v>1</v>
      </c>
      <c r="B2" s="4" t="s">
        <v>2</v>
      </c>
      <c r="C2" s="4" t="s">
        <v>3</v>
      </c>
      <c r="D2" s="4" t="s">
        <v>4</v>
      </c>
      <c r="E2" s="4" t="s">
        <v>5</v>
      </c>
      <c r="F2" s="4" t="s">
        <v>6</v>
      </c>
      <c r="G2" s="4" t="s">
        <v>7</v>
      </c>
      <c r="H2" s="4" t="s">
        <v>8</v>
      </c>
      <c r="I2" s="4" t="s">
        <v>9</v>
      </c>
      <c r="J2" s="4" t="s">
        <v>10</v>
      </c>
      <c r="K2" s="4" t="s">
        <v>11</v>
      </c>
      <c r="L2" s="4" t="s">
        <v>12</v>
      </c>
      <c r="M2" s="1"/>
      <c r="N2" s="1"/>
      <c r="O2" s="1"/>
      <c r="P2" s="1"/>
      <c r="Q2" s="1"/>
      <c r="R2" s="1"/>
      <c r="S2" s="1"/>
      <c r="T2" s="1"/>
      <c r="U2" s="1"/>
      <c r="V2" s="1"/>
      <c r="W2" s="1"/>
      <c r="X2" s="1"/>
      <c r="Y2" s="1"/>
      <c r="Z2" s="1"/>
    </row>
    <row r="3" spans="1:26" ht="36" customHeight="1">
      <c r="A3" s="42" t="s">
        <v>13</v>
      </c>
      <c r="B3" s="42" t="s">
        <v>14</v>
      </c>
      <c r="C3" s="42" t="s">
        <v>15</v>
      </c>
      <c r="D3" s="54">
        <v>0</v>
      </c>
      <c r="E3" s="54">
        <v>0.56000000000000005</v>
      </c>
      <c r="F3" s="54">
        <f>Übersicht!$B$8</f>
        <v>0</v>
      </c>
      <c r="G3" s="54">
        <f>E3-F3</f>
        <v>0.56000000000000005</v>
      </c>
      <c r="H3" s="43"/>
      <c r="I3" s="44"/>
      <c r="J3" s="45"/>
      <c r="K3" s="42" t="s">
        <v>16</v>
      </c>
      <c r="L3" s="42" t="s">
        <v>17</v>
      </c>
      <c r="M3" s="1"/>
      <c r="N3" s="1"/>
      <c r="O3" s="1"/>
      <c r="P3" s="1"/>
      <c r="Q3" s="1"/>
      <c r="R3" s="1"/>
      <c r="S3" s="1"/>
      <c r="T3" s="1"/>
      <c r="U3" s="1"/>
      <c r="V3" s="1"/>
      <c r="W3" s="1"/>
      <c r="X3" s="1"/>
      <c r="Y3" s="1"/>
      <c r="Z3" s="1"/>
    </row>
    <row r="4" spans="1:26" ht="36" customHeight="1">
      <c r="A4" s="46" t="s">
        <v>13</v>
      </c>
      <c r="B4" s="46" t="s">
        <v>18</v>
      </c>
      <c r="C4" s="46" t="s">
        <v>15</v>
      </c>
      <c r="D4" s="55">
        <v>5.99</v>
      </c>
      <c r="E4" s="55">
        <v>0.46</v>
      </c>
      <c r="F4" s="55">
        <f>Übersicht!$B$8</f>
        <v>0</v>
      </c>
      <c r="G4" s="55">
        <f>E4-F4</f>
        <v>0.46</v>
      </c>
      <c r="H4" s="47" t="s">
        <v>19</v>
      </c>
      <c r="I4" s="48">
        <f>(D4-D3)/(G3-G4)</f>
        <v>59.899999999999984</v>
      </c>
      <c r="J4" s="49">
        <f>I4/Übersicht!$B$6*100</f>
        <v>315.26315789473676</v>
      </c>
      <c r="K4" s="46" t="s">
        <v>20</v>
      </c>
      <c r="L4" s="46" t="s">
        <v>17</v>
      </c>
      <c r="M4" s="1"/>
      <c r="N4" s="1"/>
      <c r="O4" s="1"/>
      <c r="P4" s="1"/>
      <c r="Q4" s="1"/>
      <c r="R4" s="1"/>
      <c r="S4" s="1"/>
      <c r="T4" s="1"/>
      <c r="U4" s="1"/>
      <c r="V4" s="1"/>
      <c r="W4" s="1"/>
      <c r="X4" s="1"/>
      <c r="Y4" s="1"/>
      <c r="Z4" s="1"/>
    </row>
    <row r="5" spans="1:26" ht="36" customHeight="1">
      <c r="A5" s="46" t="s">
        <v>13</v>
      </c>
      <c r="B5" s="46" t="s">
        <v>21</v>
      </c>
      <c r="C5" s="46" t="s">
        <v>15</v>
      </c>
      <c r="D5" s="55">
        <v>11.99</v>
      </c>
      <c r="E5" s="55">
        <v>0.39</v>
      </c>
      <c r="F5" s="55">
        <f>Übersicht!$B$8</f>
        <v>0</v>
      </c>
      <c r="G5" s="55">
        <f>E5-F5</f>
        <v>0.39</v>
      </c>
      <c r="H5" s="47" t="s">
        <v>22</v>
      </c>
      <c r="I5" s="48">
        <f>(D5-D4)/(G4-G5)</f>
        <v>85.714285714285708</v>
      </c>
      <c r="J5" s="49">
        <f>I5/Übersicht!$B$6*100</f>
        <v>451.12781954887214</v>
      </c>
      <c r="K5" s="46" t="s">
        <v>20</v>
      </c>
      <c r="L5" s="46" t="s">
        <v>17</v>
      </c>
      <c r="M5" s="1"/>
      <c r="N5" s="1"/>
      <c r="O5" s="1"/>
      <c r="P5" s="1"/>
      <c r="Q5" s="1"/>
      <c r="R5" s="1"/>
      <c r="S5" s="1"/>
      <c r="T5" s="1"/>
      <c r="U5" s="1"/>
      <c r="V5" s="1"/>
      <c r="W5" s="1"/>
      <c r="X5" s="1"/>
      <c r="Y5" s="1"/>
      <c r="Z5" s="1"/>
    </row>
    <row r="6" spans="1:26" ht="36" customHeight="1">
      <c r="A6" s="46" t="s">
        <v>23</v>
      </c>
      <c r="B6" s="46" t="s">
        <v>24</v>
      </c>
      <c r="C6" s="46" t="s">
        <v>25</v>
      </c>
      <c r="D6" s="55">
        <v>0</v>
      </c>
      <c r="E6" s="55">
        <v>0.68</v>
      </c>
      <c r="F6" s="55">
        <v>0</v>
      </c>
      <c r="G6" s="55">
        <v>0.68</v>
      </c>
      <c r="H6" s="47"/>
      <c r="I6" s="48"/>
      <c r="J6" s="49"/>
      <c r="K6" s="46" t="s">
        <v>26</v>
      </c>
      <c r="L6" s="46" t="s">
        <v>27</v>
      </c>
      <c r="M6" s="1"/>
      <c r="N6" s="1"/>
      <c r="O6" s="1"/>
      <c r="P6" s="1"/>
      <c r="Q6" s="1"/>
      <c r="R6" s="1"/>
      <c r="S6" s="1"/>
      <c r="T6" s="1"/>
      <c r="U6" s="1"/>
      <c r="V6" s="1"/>
      <c r="W6" s="1"/>
      <c r="X6" s="1"/>
      <c r="Y6" s="1"/>
      <c r="Z6" s="1"/>
    </row>
    <row r="7" spans="1:26" ht="36" customHeight="1">
      <c r="A7" s="46" t="s">
        <v>23</v>
      </c>
      <c r="B7" s="46" t="s">
        <v>28</v>
      </c>
      <c r="C7" s="46" t="s">
        <v>25</v>
      </c>
      <c r="D7" s="55">
        <v>5.99</v>
      </c>
      <c r="E7" s="55">
        <v>0.51</v>
      </c>
      <c r="F7" s="55">
        <v>0</v>
      </c>
      <c r="G7" s="55">
        <v>0.51</v>
      </c>
      <c r="H7" s="47" t="s">
        <v>29</v>
      </c>
      <c r="I7" s="48">
        <f>(D7-D6)/(G6-G7)</f>
        <v>35.235294117647051</v>
      </c>
      <c r="J7" s="49">
        <f>I7/Übersicht!$B$6*100</f>
        <v>185.44891640866871</v>
      </c>
      <c r="K7" s="46" t="s">
        <v>30</v>
      </c>
      <c r="L7" s="46" t="s">
        <v>27</v>
      </c>
      <c r="M7" s="1"/>
      <c r="N7" s="1"/>
      <c r="O7" s="1"/>
      <c r="P7" s="1"/>
      <c r="Q7" s="1"/>
      <c r="R7" s="1"/>
      <c r="S7" s="1"/>
      <c r="T7" s="1"/>
      <c r="U7" s="1"/>
      <c r="V7" s="1"/>
      <c r="W7" s="1"/>
      <c r="X7" s="1"/>
      <c r="Y7" s="1"/>
      <c r="Z7" s="1"/>
    </row>
    <row r="8" spans="1:26" ht="36" customHeight="1">
      <c r="A8" s="46" t="s">
        <v>23</v>
      </c>
      <c r="B8" s="46" t="s">
        <v>31</v>
      </c>
      <c r="C8" s="46" t="s">
        <v>25</v>
      </c>
      <c r="D8" s="55">
        <v>11.99</v>
      </c>
      <c r="E8" s="55">
        <v>0.41</v>
      </c>
      <c r="F8" s="55">
        <v>0</v>
      </c>
      <c r="G8" s="55">
        <v>0.41</v>
      </c>
      <c r="H8" s="47" t="s">
        <v>32</v>
      </c>
      <c r="I8" s="48">
        <f>(D8-D7)/(G7-G8)</f>
        <v>59.999999999999979</v>
      </c>
      <c r="J8" s="49">
        <f>I8/Übersicht!$B$6*100</f>
        <v>315.78947368421041</v>
      </c>
      <c r="K8" s="46" t="s">
        <v>30</v>
      </c>
      <c r="L8" s="46" t="s">
        <v>27</v>
      </c>
      <c r="M8" s="1"/>
      <c r="N8" s="1"/>
      <c r="O8" s="1"/>
      <c r="P8" s="1"/>
      <c r="Q8" s="1"/>
      <c r="R8" s="1"/>
      <c r="S8" s="1"/>
      <c r="T8" s="1"/>
      <c r="U8" s="1"/>
      <c r="V8" s="1"/>
      <c r="W8" s="1"/>
      <c r="X8" s="1"/>
      <c r="Y8" s="1"/>
      <c r="Z8" s="1"/>
    </row>
    <row r="9" spans="1:26" ht="36" customHeight="1">
      <c r="A9" s="46" t="s">
        <v>33</v>
      </c>
      <c r="B9" s="46" t="s">
        <v>34</v>
      </c>
      <c r="C9" s="46" t="s">
        <v>35</v>
      </c>
      <c r="D9" s="55">
        <v>0</v>
      </c>
      <c r="E9" s="55">
        <v>0.62</v>
      </c>
      <c r="F9" s="55">
        <v>0</v>
      </c>
      <c r="G9" s="55">
        <v>0.62</v>
      </c>
      <c r="H9" s="47"/>
      <c r="I9" s="48"/>
      <c r="J9" s="49"/>
      <c r="K9" s="46" t="s">
        <v>36</v>
      </c>
      <c r="L9" s="46" t="s">
        <v>37</v>
      </c>
      <c r="M9" s="1"/>
      <c r="N9" s="1"/>
      <c r="O9" s="1"/>
      <c r="P9" s="1"/>
      <c r="Q9" s="1"/>
      <c r="R9" s="1"/>
      <c r="S9" s="1"/>
      <c r="T9" s="1"/>
      <c r="U9" s="1"/>
      <c r="V9" s="1"/>
      <c r="W9" s="1"/>
      <c r="X9" s="1"/>
      <c r="Y9" s="1"/>
      <c r="Z9" s="1"/>
    </row>
    <row r="10" spans="1:26" ht="36" customHeight="1">
      <c r="A10" s="46" t="s">
        <v>33</v>
      </c>
      <c r="B10" s="46" t="s">
        <v>38</v>
      </c>
      <c r="C10" s="46" t="s">
        <v>35</v>
      </c>
      <c r="D10" s="55">
        <v>2.99</v>
      </c>
      <c r="E10" s="55">
        <v>0.54</v>
      </c>
      <c r="F10" s="55">
        <v>0</v>
      </c>
      <c r="G10" s="55">
        <v>0.54</v>
      </c>
      <c r="H10" s="47" t="s">
        <v>39</v>
      </c>
      <c r="I10" s="48">
        <f>(D10-D9)/(G9-G10)</f>
        <v>37.375000000000021</v>
      </c>
      <c r="J10" s="49">
        <f>I10/Übersicht!$B$6*100</f>
        <v>196.71052631578959</v>
      </c>
      <c r="K10" s="46" t="s">
        <v>36</v>
      </c>
      <c r="L10" s="46" t="s">
        <v>37</v>
      </c>
      <c r="M10" s="1"/>
      <c r="N10" s="1"/>
      <c r="O10" s="1"/>
      <c r="P10" s="1"/>
      <c r="Q10" s="1"/>
      <c r="R10" s="1"/>
      <c r="S10" s="1"/>
      <c r="T10" s="1"/>
      <c r="U10" s="1"/>
      <c r="V10" s="1"/>
      <c r="W10" s="1"/>
      <c r="X10" s="1"/>
      <c r="Y10" s="1"/>
      <c r="Z10" s="1"/>
    </row>
    <row r="11" spans="1:26" ht="36" customHeight="1">
      <c r="A11" s="46" t="s">
        <v>33</v>
      </c>
      <c r="B11" s="46" t="s">
        <v>40</v>
      </c>
      <c r="C11" s="46" t="s">
        <v>35</v>
      </c>
      <c r="D11" s="55">
        <v>0</v>
      </c>
      <c r="E11" s="55">
        <v>0.55000000000000004</v>
      </c>
      <c r="F11" s="55">
        <v>0</v>
      </c>
      <c r="G11" s="55">
        <v>0.55000000000000004</v>
      </c>
      <c r="H11" s="47"/>
      <c r="I11" s="48"/>
      <c r="J11" s="49"/>
      <c r="K11" s="46" t="s">
        <v>41</v>
      </c>
      <c r="L11" s="46" t="s">
        <v>37</v>
      </c>
      <c r="M11" s="1"/>
      <c r="N11" s="1"/>
      <c r="O11" s="1"/>
      <c r="P11" s="1"/>
      <c r="Q11" s="1"/>
      <c r="R11" s="1"/>
      <c r="S11" s="1"/>
      <c r="T11" s="1"/>
      <c r="U11" s="1"/>
      <c r="V11" s="1"/>
      <c r="W11" s="1"/>
      <c r="X11" s="1"/>
      <c r="Y11" s="1"/>
      <c r="Z11" s="1"/>
    </row>
    <row r="12" spans="1:26" ht="36" customHeight="1">
      <c r="A12" s="46" t="s">
        <v>42</v>
      </c>
      <c r="B12" s="46" t="s">
        <v>43</v>
      </c>
      <c r="C12" s="46" t="s">
        <v>44</v>
      </c>
      <c r="D12" s="55">
        <v>0</v>
      </c>
      <c r="E12" s="55">
        <v>0.52</v>
      </c>
      <c r="F12" s="55">
        <v>0</v>
      </c>
      <c r="G12" s="55">
        <v>0.52</v>
      </c>
      <c r="H12" s="47"/>
      <c r="I12" s="48"/>
      <c r="J12" s="49"/>
      <c r="K12" s="46" t="s">
        <v>45</v>
      </c>
      <c r="L12" s="46" t="s">
        <v>46</v>
      </c>
      <c r="M12" s="1"/>
      <c r="N12" s="1"/>
      <c r="O12" s="1"/>
      <c r="P12" s="1"/>
      <c r="Q12" s="1"/>
      <c r="R12" s="1"/>
      <c r="S12" s="1"/>
      <c r="T12" s="1"/>
      <c r="U12" s="1"/>
      <c r="V12" s="1"/>
      <c r="W12" s="1"/>
      <c r="X12" s="1"/>
      <c r="Y12" s="1"/>
      <c r="Z12" s="1"/>
    </row>
    <row r="13" spans="1:26" ht="36" customHeight="1">
      <c r="A13" s="46" t="s">
        <v>42</v>
      </c>
      <c r="B13" s="46" t="s">
        <v>47</v>
      </c>
      <c r="C13" s="46" t="s">
        <v>48</v>
      </c>
      <c r="D13" s="55">
        <v>0</v>
      </c>
      <c r="E13" s="55">
        <v>0.62</v>
      </c>
      <c r="F13" s="55">
        <v>0</v>
      </c>
      <c r="G13" s="55">
        <v>0.62</v>
      </c>
      <c r="H13" s="47"/>
      <c r="I13" s="48"/>
      <c r="J13" s="49"/>
      <c r="K13" s="46" t="s">
        <v>49</v>
      </c>
      <c r="L13" s="46" t="s">
        <v>46</v>
      </c>
      <c r="M13" s="1"/>
      <c r="N13" s="1"/>
      <c r="O13" s="1"/>
      <c r="P13" s="1"/>
      <c r="Q13" s="1"/>
      <c r="R13" s="1"/>
      <c r="S13" s="1"/>
      <c r="T13" s="1"/>
      <c r="U13" s="1"/>
      <c r="V13" s="1"/>
      <c r="W13" s="1"/>
      <c r="X13" s="1"/>
      <c r="Y13" s="1"/>
      <c r="Z13" s="1"/>
    </row>
    <row r="14" spans="1:26" ht="36" customHeight="1">
      <c r="A14" s="46" t="s">
        <v>50</v>
      </c>
      <c r="B14" s="46" t="s">
        <v>51</v>
      </c>
      <c r="C14" s="46" t="s">
        <v>52</v>
      </c>
      <c r="D14" s="55">
        <v>0</v>
      </c>
      <c r="E14" s="55">
        <v>0.69</v>
      </c>
      <c r="F14" s="55">
        <v>0</v>
      </c>
      <c r="G14" s="55">
        <v>0.69</v>
      </c>
      <c r="H14" s="47"/>
      <c r="I14" s="48"/>
      <c r="J14" s="49"/>
      <c r="K14" s="46" t="s">
        <v>53</v>
      </c>
      <c r="L14" s="46" t="s">
        <v>54</v>
      </c>
      <c r="M14" s="1"/>
      <c r="N14" s="1"/>
      <c r="O14" s="1"/>
      <c r="P14" s="1"/>
      <c r="Q14" s="1"/>
      <c r="R14" s="1"/>
      <c r="S14" s="1"/>
      <c r="T14" s="1"/>
      <c r="U14" s="1"/>
      <c r="V14" s="1"/>
      <c r="W14" s="1"/>
      <c r="X14" s="1"/>
      <c r="Y14" s="1"/>
      <c r="Z14" s="1"/>
    </row>
    <row r="15" spans="1:26" ht="36" customHeight="1">
      <c r="A15" s="46" t="s">
        <v>50</v>
      </c>
      <c r="B15" s="46" t="s">
        <v>55</v>
      </c>
      <c r="C15" s="46" t="s">
        <v>52</v>
      </c>
      <c r="D15" s="55">
        <v>0</v>
      </c>
      <c r="E15" s="55">
        <v>0.69</v>
      </c>
      <c r="F15" s="55">
        <f>E15*10%</f>
        <v>6.8999999999999992E-2</v>
      </c>
      <c r="G15" s="55">
        <f>E15-F15</f>
        <v>0.621</v>
      </c>
      <c r="H15" s="47"/>
      <c r="I15" s="48"/>
      <c r="J15" s="49"/>
      <c r="K15" s="46" t="s">
        <v>56</v>
      </c>
      <c r="L15" s="46" t="s">
        <v>54</v>
      </c>
      <c r="M15" s="1"/>
      <c r="N15" s="1"/>
      <c r="O15" s="1"/>
      <c r="P15" s="1"/>
      <c r="Q15" s="1"/>
      <c r="R15" s="1"/>
      <c r="S15" s="1"/>
      <c r="T15" s="1"/>
      <c r="U15" s="1"/>
      <c r="V15" s="1"/>
      <c r="W15" s="1"/>
      <c r="X15" s="1"/>
      <c r="Y15" s="1"/>
      <c r="Z15" s="1"/>
    </row>
    <row r="16" spans="1:26" ht="36" customHeight="1">
      <c r="A16" s="50" t="s">
        <v>50</v>
      </c>
      <c r="B16" s="50" t="s">
        <v>57</v>
      </c>
      <c r="C16" s="50" t="s">
        <v>52</v>
      </c>
      <c r="D16" s="56">
        <v>5.99</v>
      </c>
      <c r="E16" s="56">
        <v>0.49</v>
      </c>
      <c r="F16" s="56">
        <v>0</v>
      </c>
      <c r="G16" s="56">
        <v>0.49</v>
      </c>
      <c r="H16" s="51" t="s">
        <v>58</v>
      </c>
      <c r="I16" s="52">
        <f>(D16-D15)/(G15-G16)</f>
        <v>45.725190839694655</v>
      </c>
      <c r="J16" s="53">
        <f>I16/Übersicht!$B$6*100</f>
        <v>240.65889915628765</v>
      </c>
      <c r="K16" s="50" t="s">
        <v>59</v>
      </c>
      <c r="L16" s="50" t="s">
        <v>54</v>
      </c>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count="1">
    <mergeCell ref="A1:L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
  <sheetViews>
    <sheetView showGridLines="0" workbookViewId="0">
      <selection sqref="A1:J1"/>
    </sheetView>
  </sheetViews>
  <sheetFormatPr baseColWidth="10" defaultColWidth="8.796875" defaultRowHeight="13.8"/>
  <cols>
    <col min="1" max="1" width="18" customWidth="1"/>
    <col min="2" max="2" width="25" customWidth="1"/>
    <col min="3" max="3" width="34" customWidth="1"/>
    <col min="4" max="4" width="28" customWidth="1"/>
    <col min="5" max="5" width="31" customWidth="1"/>
    <col min="6" max="6" width="29" customWidth="1"/>
    <col min="7" max="7" width="17" customWidth="1"/>
    <col min="8" max="8" width="26" customWidth="1"/>
    <col min="9" max="9" width="39" customWidth="1"/>
    <col min="10" max="10" width="42" customWidth="1"/>
  </cols>
  <sheetData>
    <row r="1" spans="1:26" ht="30" customHeight="1">
      <c r="A1" s="75" t="s">
        <v>60</v>
      </c>
      <c r="B1" s="75"/>
      <c r="C1" s="75"/>
      <c r="D1" s="75"/>
      <c r="E1" s="75"/>
      <c r="F1" s="75"/>
      <c r="G1" s="75"/>
      <c r="H1" s="75"/>
      <c r="I1" s="75"/>
      <c r="J1" s="75"/>
      <c r="K1" s="1"/>
      <c r="L1" s="1"/>
      <c r="M1" s="1"/>
      <c r="N1" s="1"/>
      <c r="O1" s="1"/>
      <c r="P1" s="1"/>
      <c r="Q1" s="1"/>
      <c r="R1" s="1"/>
      <c r="S1" s="1"/>
      <c r="T1" s="1"/>
      <c r="U1" s="1"/>
      <c r="V1" s="1"/>
      <c r="W1" s="1"/>
      <c r="X1" s="1"/>
      <c r="Y1" s="1"/>
      <c r="Z1" s="1"/>
    </row>
    <row r="2" spans="1:26" ht="58.05" customHeight="1">
      <c r="A2" s="76" t="s">
        <v>61</v>
      </c>
      <c r="B2" s="76"/>
      <c r="C2" s="76"/>
      <c r="D2" s="76"/>
      <c r="E2" s="76"/>
      <c r="F2" s="76"/>
      <c r="G2" s="76"/>
      <c r="H2" s="76"/>
      <c r="I2" s="76"/>
      <c r="J2" s="76"/>
      <c r="K2" s="1"/>
      <c r="L2" s="1"/>
      <c r="M2" s="1"/>
      <c r="N2" s="1"/>
      <c r="O2" s="1"/>
      <c r="P2" s="1"/>
      <c r="Q2" s="1"/>
      <c r="R2" s="1"/>
      <c r="S2" s="1"/>
      <c r="T2" s="1"/>
      <c r="U2" s="1"/>
      <c r="V2" s="1"/>
      <c r="W2" s="1"/>
      <c r="X2" s="1"/>
      <c r="Y2" s="1"/>
      <c r="Z2" s="1"/>
    </row>
    <row r="3" spans="1:26">
      <c r="A3" s="77"/>
      <c r="B3" s="78"/>
      <c r="C3" s="78"/>
      <c r="D3" s="78"/>
      <c r="E3" s="78"/>
      <c r="F3" s="78"/>
      <c r="G3" s="78"/>
      <c r="H3" s="78"/>
      <c r="I3" s="78"/>
      <c r="J3" s="79"/>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ht="45" customHeight="1">
      <c r="A5" s="4" t="s">
        <v>1</v>
      </c>
      <c r="B5" s="4" t="s">
        <v>62</v>
      </c>
      <c r="C5" s="4" t="s">
        <v>63</v>
      </c>
      <c r="D5" s="4" t="s">
        <v>64</v>
      </c>
      <c r="E5" s="4" t="s">
        <v>65</v>
      </c>
      <c r="F5" s="4" t="s">
        <v>66</v>
      </c>
      <c r="G5" s="4" t="s">
        <v>67</v>
      </c>
      <c r="H5" s="4" t="s">
        <v>68</v>
      </c>
      <c r="I5" s="4" t="s">
        <v>69</v>
      </c>
      <c r="J5" s="4" t="s">
        <v>12</v>
      </c>
      <c r="K5" s="1"/>
      <c r="L5" s="1"/>
      <c r="M5" s="1"/>
      <c r="N5" s="1"/>
      <c r="O5" s="1"/>
      <c r="P5" s="1"/>
      <c r="Q5" s="1"/>
      <c r="R5" s="1"/>
      <c r="S5" s="1"/>
      <c r="T5" s="1"/>
      <c r="U5" s="1"/>
      <c r="V5" s="1"/>
      <c r="W5" s="1"/>
      <c r="X5" s="1"/>
      <c r="Y5" s="1"/>
      <c r="Z5" s="1"/>
    </row>
    <row r="6" spans="1:26" ht="76.05" customHeight="1">
      <c r="A6" s="42" t="s">
        <v>13</v>
      </c>
      <c r="B6" s="42" t="s">
        <v>70</v>
      </c>
      <c r="C6" s="42" t="s">
        <v>71</v>
      </c>
      <c r="D6" s="42" t="s">
        <v>72</v>
      </c>
      <c r="E6" s="57" t="s">
        <v>73</v>
      </c>
      <c r="F6" s="42" t="s">
        <v>74</v>
      </c>
      <c r="G6" s="42" t="s">
        <v>75</v>
      </c>
      <c r="H6" s="42" t="s">
        <v>76</v>
      </c>
      <c r="I6" s="42" t="s">
        <v>77</v>
      </c>
      <c r="J6" s="42" t="s">
        <v>78</v>
      </c>
      <c r="K6" s="1"/>
      <c r="L6" s="1"/>
      <c r="M6" s="1"/>
      <c r="N6" s="1"/>
      <c r="O6" s="1"/>
      <c r="P6" s="1"/>
      <c r="Q6" s="1"/>
      <c r="R6" s="1"/>
      <c r="S6" s="1"/>
      <c r="T6" s="1"/>
      <c r="U6" s="1"/>
      <c r="V6" s="1"/>
      <c r="W6" s="1"/>
      <c r="X6" s="1"/>
      <c r="Y6" s="1"/>
      <c r="Z6" s="1"/>
    </row>
    <row r="7" spans="1:26" ht="76.05" customHeight="1">
      <c r="A7" s="46" t="s">
        <v>23</v>
      </c>
      <c r="B7" s="46" t="s">
        <v>79</v>
      </c>
      <c r="C7" s="46" t="s">
        <v>80</v>
      </c>
      <c r="D7" s="46" t="s">
        <v>81</v>
      </c>
      <c r="E7" s="58" t="s">
        <v>82</v>
      </c>
      <c r="F7" s="46" t="s">
        <v>83</v>
      </c>
      <c r="G7" s="46" t="s">
        <v>84</v>
      </c>
      <c r="H7" s="46" t="s">
        <v>85</v>
      </c>
      <c r="I7" s="46" t="s">
        <v>86</v>
      </c>
      <c r="J7" s="46" t="s">
        <v>87</v>
      </c>
      <c r="K7" s="1"/>
      <c r="L7" s="1"/>
      <c r="M7" s="1"/>
      <c r="N7" s="1"/>
      <c r="O7" s="1"/>
      <c r="P7" s="1"/>
      <c r="Q7" s="1"/>
      <c r="R7" s="1"/>
      <c r="S7" s="1"/>
      <c r="T7" s="1"/>
      <c r="U7" s="1"/>
      <c r="V7" s="1"/>
      <c r="W7" s="1"/>
      <c r="X7" s="1"/>
      <c r="Y7" s="1"/>
      <c r="Z7" s="1"/>
    </row>
    <row r="8" spans="1:26" ht="76.05" customHeight="1">
      <c r="A8" s="46" t="s">
        <v>33</v>
      </c>
      <c r="B8" s="46" t="s">
        <v>88</v>
      </c>
      <c r="C8" s="46" t="s">
        <v>89</v>
      </c>
      <c r="D8" s="46" t="s">
        <v>90</v>
      </c>
      <c r="E8" s="58" t="s">
        <v>91</v>
      </c>
      <c r="F8" s="46" t="s">
        <v>92</v>
      </c>
      <c r="G8" s="46" t="s">
        <v>75</v>
      </c>
      <c r="H8" s="46" t="s">
        <v>93</v>
      </c>
      <c r="I8" s="46" t="s">
        <v>94</v>
      </c>
      <c r="J8" s="46" t="s">
        <v>95</v>
      </c>
      <c r="K8" s="1"/>
      <c r="L8" s="1"/>
      <c r="M8" s="1"/>
      <c r="N8" s="1"/>
      <c r="O8" s="1"/>
      <c r="P8" s="1"/>
      <c r="Q8" s="1"/>
      <c r="R8" s="1"/>
      <c r="S8" s="1"/>
      <c r="T8" s="1"/>
      <c r="U8" s="1"/>
      <c r="V8" s="1"/>
      <c r="W8" s="1"/>
      <c r="X8" s="1"/>
      <c r="Y8" s="1"/>
      <c r="Z8" s="1"/>
    </row>
    <row r="9" spans="1:26" ht="76.05" customHeight="1">
      <c r="A9" s="46" t="s">
        <v>42</v>
      </c>
      <c r="B9" s="46" t="s">
        <v>96</v>
      </c>
      <c r="C9" s="46" t="s">
        <v>97</v>
      </c>
      <c r="D9" s="46" t="s">
        <v>98</v>
      </c>
      <c r="E9" s="58" t="s">
        <v>99</v>
      </c>
      <c r="F9" s="46" t="s">
        <v>100</v>
      </c>
      <c r="G9" s="46" t="s">
        <v>75</v>
      </c>
      <c r="H9" s="46" t="s">
        <v>101</v>
      </c>
      <c r="I9" s="46" t="s">
        <v>102</v>
      </c>
      <c r="J9" s="46" t="s">
        <v>46</v>
      </c>
      <c r="K9" s="1"/>
      <c r="L9" s="1"/>
      <c r="M9" s="1"/>
      <c r="N9" s="1"/>
      <c r="O9" s="1"/>
      <c r="P9" s="1"/>
      <c r="Q9" s="1"/>
      <c r="R9" s="1"/>
      <c r="S9" s="1"/>
      <c r="T9" s="1"/>
      <c r="U9" s="1"/>
      <c r="V9" s="1"/>
      <c r="W9" s="1"/>
      <c r="X9" s="1"/>
      <c r="Y9" s="1"/>
      <c r="Z9" s="1"/>
    </row>
    <row r="10" spans="1:26" ht="76.05" customHeight="1">
      <c r="A10" s="46" t="s">
        <v>50</v>
      </c>
      <c r="B10" s="46" t="s">
        <v>103</v>
      </c>
      <c r="C10" s="46" t="s">
        <v>104</v>
      </c>
      <c r="D10" s="46" t="s">
        <v>105</v>
      </c>
      <c r="E10" s="58" t="s">
        <v>106</v>
      </c>
      <c r="F10" s="46" t="s">
        <v>107</v>
      </c>
      <c r="G10" s="46" t="s">
        <v>108</v>
      </c>
      <c r="H10" s="46" t="s">
        <v>109</v>
      </c>
      <c r="I10" s="46" t="s">
        <v>110</v>
      </c>
      <c r="J10" s="46" t="s">
        <v>111</v>
      </c>
      <c r="K10" s="1"/>
      <c r="L10" s="1"/>
      <c r="M10" s="1"/>
      <c r="N10" s="1"/>
      <c r="O10" s="1"/>
      <c r="P10" s="1"/>
      <c r="Q10" s="1"/>
      <c r="R10" s="1"/>
      <c r="S10" s="1"/>
      <c r="T10" s="1"/>
      <c r="U10" s="1"/>
      <c r="V10" s="1"/>
      <c r="W10" s="1"/>
      <c r="X10" s="1"/>
      <c r="Y10" s="1"/>
      <c r="Z10" s="1"/>
    </row>
    <row r="11" spans="1:26" ht="76.05" customHeight="1">
      <c r="A11" s="50" t="s">
        <v>112</v>
      </c>
      <c r="B11" s="50" t="s">
        <v>113</v>
      </c>
      <c r="C11" s="50" t="s">
        <v>114</v>
      </c>
      <c r="D11" s="50" t="s">
        <v>115</v>
      </c>
      <c r="E11" s="59" t="s">
        <v>116</v>
      </c>
      <c r="F11" s="50" t="s">
        <v>117</v>
      </c>
      <c r="G11" s="50" t="s">
        <v>118</v>
      </c>
      <c r="H11" s="50" t="s">
        <v>119</v>
      </c>
      <c r="I11" s="50" t="s">
        <v>120</v>
      </c>
      <c r="J11" s="50" t="s">
        <v>121</v>
      </c>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count="2">
    <mergeCell ref="A1:J1"/>
    <mergeCell ref="A2:J3"/>
  </mergeCells>
  <conditionalFormatting sqref="B6:B11">
    <cfRule type="expression" dxfId="2" priority="1">
      <formula>OR(ISNUMBER(SEARCH("Sehr dicht",B6)),ISNUMBER(SEARCH("Großes",B6)))</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
  <sheetViews>
    <sheetView showGridLines="0" topLeftCell="A2" workbookViewId="0">
      <selection sqref="A1:F1"/>
    </sheetView>
  </sheetViews>
  <sheetFormatPr baseColWidth="10" defaultColWidth="8.796875" defaultRowHeight="13.8"/>
  <cols>
    <col min="1" max="1" width="18" customWidth="1"/>
    <col min="2" max="2" width="11" customWidth="1"/>
    <col min="3" max="5" width="13" customWidth="1"/>
    <col min="6" max="6" width="42" customWidth="1"/>
    <col min="7" max="7" width="3" customWidth="1"/>
    <col min="8" max="8" width="18" customWidth="1"/>
    <col min="9" max="9" width="11" customWidth="1"/>
    <col min="10" max="10" width="13" customWidth="1"/>
    <col min="11" max="11" width="16" customWidth="1"/>
    <col min="12" max="12" width="13" customWidth="1"/>
    <col min="13" max="13" width="42" customWidth="1"/>
  </cols>
  <sheetData>
    <row r="1" spans="1:26" ht="30" customHeight="1">
      <c r="A1" s="80" t="s">
        <v>122</v>
      </c>
      <c r="B1" s="80"/>
      <c r="C1" s="80"/>
      <c r="D1" s="80"/>
      <c r="E1" s="80"/>
      <c r="F1" s="80"/>
      <c r="G1" s="1"/>
      <c r="H1" s="80" t="s">
        <v>123</v>
      </c>
      <c r="I1" s="80"/>
      <c r="J1" s="80"/>
      <c r="K1" s="80"/>
      <c r="L1" s="80"/>
      <c r="M1" s="80"/>
      <c r="N1" s="1"/>
      <c r="O1" s="1"/>
      <c r="P1" s="1"/>
      <c r="Q1" s="1"/>
      <c r="R1" s="1"/>
      <c r="S1" s="1"/>
      <c r="T1" s="1"/>
      <c r="U1" s="1"/>
      <c r="V1" s="1"/>
      <c r="W1" s="1"/>
      <c r="X1" s="1"/>
      <c r="Y1" s="1"/>
      <c r="Z1" s="1"/>
    </row>
    <row r="2" spans="1:26" ht="45" customHeight="1">
      <c r="A2" s="76" t="s">
        <v>124</v>
      </c>
      <c r="B2" s="76"/>
      <c r="C2" s="76"/>
      <c r="D2" s="76"/>
      <c r="E2" s="76"/>
      <c r="F2" s="76"/>
      <c r="G2" s="1"/>
      <c r="H2" s="76" t="s">
        <v>125</v>
      </c>
      <c r="I2" s="76"/>
      <c r="J2" s="76"/>
      <c r="K2" s="76"/>
      <c r="L2" s="76"/>
      <c r="M2" s="76"/>
      <c r="N2" s="1"/>
      <c r="O2" s="1"/>
      <c r="P2" s="1"/>
      <c r="Q2" s="1"/>
      <c r="R2" s="1"/>
      <c r="S2" s="1"/>
      <c r="T2" s="1"/>
      <c r="U2" s="1"/>
      <c r="V2" s="1"/>
      <c r="W2" s="1"/>
      <c r="X2" s="1"/>
      <c r="Y2" s="1"/>
      <c r="Z2" s="1"/>
    </row>
    <row r="3" spans="1:26">
      <c r="A3" s="77"/>
      <c r="B3" s="78"/>
      <c r="C3" s="78"/>
      <c r="D3" s="78"/>
      <c r="E3" s="78"/>
      <c r="F3" s="79"/>
      <c r="G3" s="1"/>
      <c r="H3" s="77"/>
      <c r="I3" s="78"/>
      <c r="J3" s="78"/>
      <c r="K3" s="78"/>
      <c r="L3" s="78"/>
      <c r="M3" s="79"/>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ht="34.049999999999997" customHeight="1">
      <c r="A5" s="4" t="s">
        <v>126</v>
      </c>
      <c r="B5" s="4" t="s">
        <v>127</v>
      </c>
      <c r="C5" s="4" t="s">
        <v>24</v>
      </c>
      <c r="D5" s="4" t="s">
        <v>28</v>
      </c>
      <c r="E5" s="4" t="s">
        <v>31</v>
      </c>
      <c r="F5" s="4" t="s">
        <v>12</v>
      </c>
      <c r="G5" s="1"/>
      <c r="H5" s="4" t="s">
        <v>126</v>
      </c>
      <c r="I5" s="4" t="s">
        <v>127</v>
      </c>
      <c r="J5" s="4" t="s">
        <v>51</v>
      </c>
      <c r="K5" s="4" t="s">
        <v>128</v>
      </c>
      <c r="L5" s="4" t="s">
        <v>57</v>
      </c>
      <c r="M5" s="4" t="s">
        <v>12</v>
      </c>
      <c r="N5" s="1"/>
      <c r="O5" s="1"/>
      <c r="P5" s="1"/>
      <c r="Q5" s="1"/>
      <c r="R5" s="1"/>
      <c r="S5" s="1"/>
      <c r="T5" s="1"/>
      <c r="U5" s="1"/>
      <c r="V5" s="1"/>
      <c r="W5" s="1"/>
      <c r="X5" s="1"/>
      <c r="Y5" s="1"/>
      <c r="Z5" s="1"/>
    </row>
    <row r="6" spans="1:26" ht="30" customHeight="1">
      <c r="A6" s="42" t="s">
        <v>129</v>
      </c>
      <c r="B6" s="42" t="s">
        <v>130</v>
      </c>
      <c r="C6" s="60">
        <v>0.68</v>
      </c>
      <c r="D6" s="60">
        <v>0.51</v>
      </c>
      <c r="E6" s="60">
        <v>0.41</v>
      </c>
      <c r="F6" s="42" t="s">
        <v>27</v>
      </c>
      <c r="G6" s="1"/>
      <c r="H6" s="42" t="s">
        <v>129</v>
      </c>
      <c r="I6" s="42" t="s">
        <v>130</v>
      </c>
      <c r="J6" s="60">
        <v>0.69</v>
      </c>
      <c r="K6" s="60">
        <f t="shared" ref="K6:K14" si="0">J6*90%</f>
        <v>0.621</v>
      </c>
      <c r="L6" s="60">
        <v>0.49</v>
      </c>
      <c r="M6" s="42" t="s">
        <v>54</v>
      </c>
      <c r="N6" s="1"/>
      <c r="O6" s="1"/>
      <c r="P6" s="1"/>
      <c r="Q6" s="1"/>
      <c r="R6" s="1"/>
      <c r="S6" s="1"/>
      <c r="T6" s="1"/>
      <c r="U6" s="1"/>
      <c r="V6" s="1"/>
      <c r="W6" s="1"/>
      <c r="X6" s="1"/>
      <c r="Y6" s="1"/>
      <c r="Z6" s="1"/>
    </row>
    <row r="7" spans="1:26" ht="30" customHeight="1">
      <c r="A7" s="46" t="s">
        <v>131</v>
      </c>
      <c r="B7" s="46" t="s">
        <v>130</v>
      </c>
      <c r="C7" s="61">
        <v>0.66</v>
      </c>
      <c r="D7" s="61">
        <v>0.49</v>
      </c>
      <c r="E7" s="61">
        <v>0.39</v>
      </c>
      <c r="F7" s="46" t="s">
        <v>27</v>
      </c>
      <c r="G7" s="1"/>
      <c r="H7" s="46" t="s">
        <v>132</v>
      </c>
      <c r="I7" s="46" t="s">
        <v>130</v>
      </c>
      <c r="J7" s="61">
        <v>0.77</v>
      </c>
      <c r="K7" s="61">
        <f t="shared" si="0"/>
        <v>0.69300000000000006</v>
      </c>
      <c r="L7" s="61">
        <v>0.54</v>
      </c>
      <c r="M7" s="46" t="s">
        <v>54</v>
      </c>
      <c r="N7" s="1"/>
      <c r="O7" s="1"/>
      <c r="P7" s="1"/>
      <c r="Q7" s="1"/>
      <c r="R7" s="1"/>
      <c r="S7" s="1"/>
      <c r="T7" s="1"/>
      <c r="U7" s="1"/>
      <c r="V7" s="1"/>
      <c r="W7" s="1"/>
      <c r="X7" s="1"/>
      <c r="Y7" s="1"/>
      <c r="Z7" s="1"/>
    </row>
    <row r="8" spans="1:26" ht="30" customHeight="1">
      <c r="A8" s="46" t="s">
        <v>132</v>
      </c>
      <c r="B8" s="46" t="s">
        <v>130</v>
      </c>
      <c r="C8" s="61">
        <v>0.71</v>
      </c>
      <c r="D8" s="61">
        <v>0.53</v>
      </c>
      <c r="E8" s="61">
        <v>0.43</v>
      </c>
      <c r="F8" s="46" t="s">
        <v>27</v>
      </c>
      <c r="G8" s="1"/>
      <c r="H8" s="46" t="s">
        <v>133</v>
      </c>
      <c r="I8" s="46" t="s">
        <v>134</v>
      </c>
      <c r="J8" s="61">
        <v>0.75</v>
      </c>
      <c r="K8" s="61">
        <f t="shared" si="0"/>
        <v>0.67500000000000004</v>
      </c>
      <c r="L8" s="61">
        <v>0.53</v>
      </c>
      <c r="M8" s="46" t="s">
        <v>54</v>
      </c>
      <c r="N8" s="1"/>
      <c r="O8" s="1"/>
      <c r="P8" s="1"/>
      <c r="Q8" s="1"/>
      <c r="R8" s="1"/>
      <c r="S8" s="1"/>
      <c r="T8" s="1"/>
      <c r="U8" s="1"/>
      <c r="V8" s="1"/>
      <c r="W8" s="1"/>
      <c r="X8" s="1"/>
      <c r="Y8" s="1"/>
      <c r="Z8" s="1"/>
    </row>
    <row r="9" spans="1:26" ht="30" customHeight="1">
      <c r="A9" s="46" t="s">
        <v>135</v>
      </c>
      <c r="B9" s="46" t="s">
        <v>130</v>
      </c>
      <c r="C9" s="61">
        <v>0.52</v>
      </c>
      <c r="D9" s="61">
        <v>0.39</v>
      </c>
      <c r="E9" s="61">
        <v>0.31</v>
      </c>
      <c r="F9" s="46" t="s">
        <v>27</v>
      </c>
      <c r="G9" s="1"/>
      <c r="H9" s="46" t="s">
        <v>136</v>
      </c>
      <c r="I9" s="46" t="s">
        <v>137</v>
      </c>
      <c r="J9" s="61">
        <v>3.79</v>
      </c>
      <c r="K9" s="61">
        <f t="shared" si="0"/>
        <v>3.411</v>
      </c>
      <c r="L9" s="61">
        <v>2.65</v>
      </c>
      <c r="M9" s="46" t="s">
        <v>54</v>
      </c>
      <c r="N9" s="1"/>
      <c r="O9" s="1"/>
      <c r="P9" s="1"/>
      <c r="Q9" s="1"/>
      <c r="R9" s="1"/>
      <c r="S9" s="1"/>
      <c r="T9" s="1"/>
      <c r="U9" s="1"/>
      <c r="V9" s="1"/>
      <c r="W9" s="1"/>
      <c r="X9" s="1"/>
      <c r="Y9" s="1"/>
      <c r="Z9" s="1"/>
    </row>
    <row r="10" spans="1:26" ht="30" customHeight="1">
      <c r="A10" s="46" t="s">
        <v>138</v>
      </c>
      <c r="B10" s="46" t="s">
        <v>130</v>
      </c>
      <c r="C10" s="61">
        <v>0.8</v>
      </c>
      <c r="D10" s="61">
        <v>0.6</v>
      </c>
      <c r="E10" s="61">
        <v>0.48</v>
      </c>
      <c r="F10" s="46" t="s">
        <v>27</v>
      </c>
      <c r="G10" s="1"/>
      <c r="H10" s="46" t="s">
        <v>139</v>
      </c>
      <c r="I10" s="46" t="s">
        <v>130</v>
      </c>
      <c r="J10" s="61">
        <v>0.59</v>
      </c>
      <c r="K10" s="61">
        <f t="shared" si="0"/>
        <v>0.53100000000000003</v>
      </c>
      <c r="L10" s="61">
        <v>0.41</v>
      </c>
      <c r="M10" s="46" t="s">
        <v>54</v>
      </c>
      <c r="N10" s="1"/>
      <c r="O10" s="1"/>
      <c r="P10" s="1"/>
      <c r="Q10" s="1"/>
      <c r="R10" s="1"/>
      <c r="S10" s="1"/>
      <c r="T10" s="1"/>
      <c r="U10" s="1"/>
      <c r="V10" s="1"/>
      <c r="W10" s="1"/>
      <c r="X10" s="1"/>
      <c r="Y10" s="1"/>
      <c r="Z10" s="1"/>
    </row>
    <row r="11" spans="1:26" ht="30" customHeight="1">
      <c r="A11" s="46" t="s">
        <v>140</v>
      </c>
      <c r="B11" s="46" t="s">
        <v>130</v>
      </c>
      <c r="C11" s="61">
        <v>0.72</v>
      </c>
      <c r="D11" s="61">
        <v>0.54</v>
      </c>
      <c r="E11" s="61">
        <v>0.43</v>
      </c>
      <c r="F11" s="46" t="s">
        <v>27</v>
      </c>
      <c r="G11" s="1"/>
      <c r="H11" s="46" t="s">
        <v>135</v>
      </c>
      <c r="I11" s="46" t="s">
        <v>130</v>
      </c>
      <c r="J11" s="61">
        <v>0.61</v>
      </c>
      <c r="K11" s="61">
        <f t="shared" si="0"/>
        <v>0.54900000000000004</v>
      </c>
      <c r="L11" s="61">
        <v>0.43</v>
      </c>
      <c r="M11" s="46" t="s">
        <v>54</v>
      </c>
      <c r="N11" s="1"/>
      <c r="O11" s="1"/>
      <c r="P11" s="1"/>
      <c r="Q11" s="1"/>
      <c r="R11" s="1"/>
      <c r="S11" s="1"/>
      <c r="T11" s="1"/>
      <c r="U11" s="1"/>
      <c r="V11" s="1"/>
      <c r="W11" s="1"/>
      <c r="X11" s="1"/>
      <c r="Y11" s="1"/>
      <c r="Z11" s="1"/>
    </row>
    <row r="12" spans="1:26" ht="30" customHeight="1">
      <c r="A12" s="46" t="s">
        <v>139</v>
      </c>
      <c r="B12" s="46" t="s">
        <v>130</v>
      </c>
      <c r="C12" s="61">
        <v>0.62</v>
      </c>
      <c r="D12" s="61">
        <v>0.47</v>
      </c>
      <c r="E12" s="61">
        <v>0.37</v>
      </c>
      <c r="F12" s="46" t="s">
        <v>27</v>
      </c>
      <c r="G12" s="1"/>
      <c r="H12" s="46" t="s">
        <v>141</v>
      </c>
      <c r="I12" s="46" t="s">
        <v>142</v>
      </c>
      <c r="J12" s="61">
        <v>0.79</v>
      </c>
      <c r="K12" s="61">
        <f t="shared" si="0"/>
        <v>0.71100000000000008</v>
      </c>
      <c r="L12" s="61">
        <v>0.55000000000000004</v>
      </c>
      <c r="M12" s="46" t="s">
        <v>54</v>
      </c>
      <c r="N12" s="1"/>
      <c r="O12" s="1"/>
      <c r="P12" s="1"/>
      <c r="Q12" s="1"/>
      <c r="R12" s="1"/>
      <c r="S12" s="1"/>
      <c r="T12" s="1"/>
      <c r="U12" s="1"/>
      <c r="V12" s="1"/>
      <c r="W12" s="1"/>
      <c r="X12" s="1"/>
      <c r="Y12" s="1"/>
      <c r="Z12" s="1"/>
    </row>
    <row r="13" spans="1:26" ht="30" customHeight="1">
      <c r="A13" s="46" t="s">
        <v>133</v>
      </c>
      <c r="B13" s="46" t="s">
        <v>134</v>
      </c>
      <c r="C13" s="61">
        <v>0.76</v>
      </c>
      <c r="D13" s="61">
        <v>0.56999999999999995</v>
      </c>
      <c r="E13" s="61">
        <v>0.46</v>
      </c>
      <c r="F13" s="46" t="s">
        <v>27</v>
      </c>
      <c r="G13" s="1"/>
      <c r="H13" s="46" t="s">
        <v>138</v>
      </c>
      <c r="I13" s="46" t="s">
        <v>130</v>
      </c>
      <c r="J13" s="61">
        <v>0.83</v>
      </c>
      <c r="K13" s="61">
        <f t="shared" si="0"/>
        <v>0.747</v>
      </c>
      <c r="L13" s="61">
        <v>0.57999999999999996</v>
      </c>
      <c r="M13" s="46" t="s">
        <v>54</v>
      </c>
      <c r="N13" s="1"/>
      <c r="O13" s="1"/>
      <c r="P13" s="1"/>
      <c r="Q13" s="1"/>
      <c r="R13" s="1"/>
      <c r="S13" s="1"/>
      <c r="T13" s="1"/>
      <c r="U13" s="1"/>
      <c r="V13" s="1"/>
      <c r="W13" s="1"/>
      <c r="X13" s="1"/>
      <c r="Y13" s="1"/>
      <c r="Z13" s="1"/>
    </row>
    <row r="14" spans="1:26" ht="30" customHeight="1">
      <c r="A14" s="50" t="s">
        <v>136</v>
      </c>
      <c r="B14" s="50" t="s">
        <v>137</v>
      </c>
      <c r="C14" s="62">
        <v>3.67</v>
      </c>
      <c r="D14" s="62">
        <v>2.75</v>
      </c>
      <c r="E14" s="62">
        <v>2.2000000000000002</v>
      </c>
      <c r="F14" s="50" t="s">
        <v>27</v>
      </c>
      <c r="G14" s="1"/>
      <c r="H14" s="50" t="s">
        <v>140</v>
      </c>
      <c r="I14" s="50" t="s">
        <v>130</v>
      </c>
      <c r="J14" s="62">
        <v>0.77</v>
      </c>
      <c r="K14" s="62">
        <f t="shared" si="0"/>
        <v>0.69300000000000006</v>
      </c>
      <c r="L14" s="62">
        <v>0.54</v>
      </c>
      <c r="M14" s="50" t="s">
        <v>54</v>
      </c>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count="4">
    <mergeCell ref="A1:F1"/>
    <mergeCell ref="H1:M1"/>
    <mergeCell ref="A2:F3"/>
    <mergeCell ref="H2:M3"/>
  </mergeCells>
  <conditionalFormatting sqref="C6:E14">
    <cfRule type="expression" dxfId="1" priority="1">
      <formula>C6=MIN($C6:$E6)</formula>
    </cfRule>
  </conditionalFormatting>
  <conditionalFormatting sqref="J6:L14">
    <cfRule type="expression" dxfId="0" priority="4">
      <formula>J6=MIN($J6:$L6)</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Übersicht</vt:lpstr>
      <vt:lpstr>Tarifdaten</vt:lpstr>
      <vt:lpstr>Infrastruktur</vt:lpstr>
      <vt:lpstr>Europa-Preise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 Klöpperpieper</dc:creator>
  <cp:lastModifiedBy>Yannic Klöpperpieper</cp:lastModifiedBy>
  <dcterms:created xsi:type="dcterms:W3CDTF">2026-07-30T11:09:41Z</dcterms:created>
  <dcterms:modified xsi:type="dcterms:W3CDTF">2026-07-30T11:35:16Z</dcterms:modified>
</cp:coreProperties>
</file>